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!!!!!PRACOVNÍ ADRESÁŘ\VOJTA\Archiv\ÚJEZD_ODSTRANĚNÍ Č.P. 2\PD_PROVEDENÍ STAVBY\"/>
    </mc:Choice>
  </mc:AlternateContent>
  <xr:revisionPtr revIDLastSave="0" documentId="8_{7D9453A8-CB95-4055-B175-BA1DFDEDD7D9}" xr6:coauthVersionLast="45" xr6:coauthVersionMax="45" xr10:uidLastSave="{00000000-0000-0000-0000-000000000000}"/>
  <bookViews>
    <workbookView xWindow="-109" yWindow="-109" windowWidth="26301" windowHeight="14889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01 1 Pol" sheetId="12" r:id="rId4"/>
    <sheet name="SO01 2 Pol" sheetId="13" r:id="rId5"/>
    <sheet name="SO01 3 Pol" sheetId="14" r:id="rId6"/>
  </sheets>
  <externalReferences>
    <externalReference r:id="rId7"/>
  </externalReferences>
  <definedNames>
    <definedName name="CelkemDPHVypocet" localSheetId="1">Stavba!$H$45</definedName>
    <definedName name="CenaCelkem">Stavba!$G$29</definedName>
    <definedName name="CenaCelkemBezDPH">Stavba!$G$28</definedName>
    <definedName name="CenaCelkemVypocet" localSheetId="1">Stavba!$I$45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'SO01 1 Pol'!$1:$7</definedName>
    <definedName name="_xlnm.Print_Titles" localSheetId="4">'SO01 2 Pol'!$1:$7</definedName>
    <definedName name="_xlnm.Print_Titles" localSheetId="5">'SO01 3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'SO01 1 Pol'!$A$1:$X$247</definedName>
    <definedName name="_xlnm.Print_Area" localSheetId="4">'SO01 2 Pol'!$A$1:$X$78</definedName>
    <definedName name="_xlnm.Print_Area" localSheetId="5">'SO01 3 Pol'!$A$1:$X$28</definedName>
    <definedName name="_xlnm.Print_Area" localSheetId="1">Stavba!$A$1:$J$80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Stavba!$F$45</definedName>
    <definedName name="ZakladDPHZakl">Stavba!$G$25</definedName>
    <definedName name="ZakladDPHZaklVypocet" localSheetId="1">Stavba!$G$45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79" i="1" l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G44" i="1"/>
  <c r="F44" i="1"/>
  <c r="G43" i="1"/>
  <c r="F43" i="1"/>
  <c r="G42" i="1"/>
  <c r="F42" i="1"/>
  <c r="G41" i="1"/>
  <c r="F41" i="1"/>
  <c r="G39" i="1"/>
  <c r="H39" i="1" s="1"/>
  <c r="I39" i="1" s="1"/>
  <c r="I45" i="1" s="1"/>
  <c r="F39" i="1"/>
  <c r="G27" i="14"/>
  <c r="BA23" i="14"/>
  <c r="BA20" i="14"/>
  <c r="BA16" i="14"/>
  <c r="BA13" i="14"/>
  <c r="G8" i="14"/>
  <c r="G9" i="14"/>
  <c r="I9" i="14"/>
  <c r="I8" i="14" s="1"/>
  <c r="K9" i="14"/>
  <c r="M9" i="14"/>
  <c r="O9" i="14"/>
  <c r="O8" i="14" s="1"/>
  <c r="Q9" i="14"/>
  <c r="Q8" i="14" s="1"/>
  <c r="V9" i="14"/>
  <c r="V8" i="14" s="1"/>
  <c r="G12" i="14"/>
  <c r="I12" i="14"/>
  <c r="K12" i="14"/>
  <c r="K8" i="14" s="1"/>
  <c r="M12" i="14"/>
  <c r="O12" i="14"/>
  <c r="Q12" i="14"/>
  <c r="V12" i="14"/>
  <c r="G15" i="14"/>
  <c r="I15" i="14"/>
  <c r="K15" i="14"/>
  <c r="M15" i="14"/>
  <c r="O15" i="14"/>
  <c r="Q15" i="14"/>
  <c r="V15" i="14"/>
  <c r="G19" i="14"/>
  <c r="I19" i="14"/>
  <c r="K19" i="14"/>
  <c r="M19" i="14"/>
  <c r="O19" i="14"/>
  <c r="Q19" i="14"/>
  <c r="V19" i="14"/>
  <c r="G22" i="14"/>
  <c r="M22" i="14" s="1"/>
  <c r="I22" i="14"/>
  <c r="K22" i="14"/>
  <c r="O22" i="14"/>
  <c r="Q22" i="14"/>
  <c r="V22" i="14"/>
  <c r="AE27" i="14"/>
  <c r="AF27" i="14"/>
  <c r="G77" i="13"/>
  <c r="G8" i="13"/>
  <c r="V8" i="13"/>
  <c r="G9" i="13"/>
  <c r="M9" i="13" s="1"/>
  <c r="M8" i="13" s="1"/>
  <c r="I9" i="13"/>
  <c r="I8" i="13" s="1"/>
  <c r="K9" i="13"/>
  <c r="K8" i="13" s="1"/>
  <c r="O9" i="13"/>
  <c r="O8" i="13" s="1"/>
  <c r="Q9" i="13"/>
  <c r="Q8" i="13" s="1"/>
  <c r="V9" i="13"/>
  <c r="G12" i="13"/>
  <c r="K12" i="13"/>
  <c r="Q12" i="13"/>
  <c r="G13" i="13"/>
  <c r="I13" i="13"/>
  <c r="I12" i="13" s="1"/>
  <c r="K13" i="13"/>
  <c r="M13" i="13"/>
  <c r="M12" i="13" s="1"/>
  <c r="O13" i="13"/>
  <c r="O12" i="13" s="1"/>
  <c r="Q13" i="13"/>
  <c r="V13" i="13"/>
  <c r="V12" i="13" s="1"/>
  <c r="G17" i="13"/>
  <c r="K17" i="13"/>
  <c r="G18" i="13"/>
  <c r="I18" i="13"/>
  <c r="I17" i="13" s="1"/>
  <c r="K18" i="13"/>
  <c r="M18" i="13"/>
  <c r="M17" i="13" s="1"/>
  <c r="O18" i="13"/>
  <c r="Q18" i="13"/>
  <c r="Q17" i="13" s="1"/>
  <c r="V18" i="13"/>
  <c r="V17" i="13" s="1"/>
  <c r="G23" i="13"/>
  <c r="I23" i="13"/>
  <c r="K23" i="13"/>
  <c r="M23" i="13"/>
  <c r="O23" i="13"/>
  <c r="O17" i="13" s="1"/>
  <c r="Q23" i="13"/>
  <c r="V23" i="13"/>
  <c r="K26" i="13"/>
  <c r="Q26" i="13"/>
  <c r="G27" i="13"/>
  <c r="G26" i="13" s="1"/>
  <c r="I27" i="13"/>
  <c r="I26" i="13" s="1"/>
  <c r="K27" i="13"/>
  <c r="O27" i="13"/>
  <c r="O26" i="13" s="1"/>
  <c r="Q27" i="13"/>
  <c r="V27" i="13"/>
  <c r="V26" i="13" s="1"/>
  <c r="G31" i="13"/>
  <c r="M31" i="13" s="1"/>
  <c r="I31" i="13"/>
  <c r="I30" i="13" s="1"/>
  <c r="K31" i="13"/>
  <c r="K30" i="13" s="1"/>
  <c r="O31" i="13"/>
  <c r="Q31" i="13"/>
  <c r="V31" i="13"/>
  <c r="V30" i="13" s="1"/>
  <c r="G36" i="13"/>
  <c r="I36" i="13"/>
  <c r="K36" i="13"/>
  <c r="M36" i="13"/>
  <c r="O36" i="13"/>
  <c r="O30" i="13" s="1"/>
  <c r="Q36" i="13"/>
  <c r="V36" i="13"/>
  <c r="G41" i="13"/>
  <c r="M41" i="13" s="1"/>
  <c r="I41" i="13"/>
  <c r="K41" i="13"/>
  <c r="O41" i="13"/>
  <c r="Q41" i="13"/>
  <c r="V41" i="13"/>
  <c r="G45" i="13"/>
  <c r="I45" i="13"/>
  <c r="K45" i="13"/>
  <c r="M45" i="13"/>
  <c r="O45" i="13"/>
  <c r="Q45" i="13"/>
  <c r="Q30" i="13" s="1"/>
  <c r="V45" i="13"/>
  <c r="K48" i="13"/>
  <c r="O48" i="13"/>
  <c r="G49" i="13"/>
  <c r="G48" i="13" s="1"/>
  <c r="I49" i="13"/>
  <c r="I48" i="13" s="1"/>
  <c r="K49" i="13"/>
  <c r="M49" i="13"/>
  <c r="M48" i="13" s="1"/>
  <c r="O49" i="13"/>
  <c r="Q49" i="13"/>
  <c r="Q48" i="13" s="1"/>
  <c r="V49" i="13"/>
  <c r="V48" i="13" s="1"/>
  <c r="G52" i="13"/>
  <c r="V52" i="13"/>
  <c r="G53" i="13"/>
  <c r="M53" i="13" s="1"/>
  <c r="M52" i="13" s="1"/>
  <c r="I53" i="13"/>
  <c r="I52" i="13" s="1"/>
  <c r="K53" i="13"/>
  <c r="K52" i="13" s="1"/>
  <c r="O53" i="13"/>
  <c r="Q53" i="13"/>
  <c r="Q52" i="13" s="1"/>
  <c r="V53" i="13"/>
  <c r="G56" i="13"/>
  <c r="M56" i="13" s="1"/>
  <c r="I56" i="13"/>
  <c r="K56" i="13"/>
  <c r="O56" i="13"/>
  <c r="Q56" i="13"/>
  <c r="V56" i="13"/>
  <c r="G59" i="13"/>
  <c r="I59" i="13"/>
  <c r="K59" i="13"/>
  <c r="M59" i="13"/>
  <c r="O59" i="13"/>
  <c r="Q59" i="13"/>
  <c r="V59" i="13"/>
  <c r="G62" i="13"/>
  <c r="M62" i="13" s="1"/>
  <c r="I62" i="13"/>
  <c r="K62" i="13"/>
  <c r="O62" i="13"/>
  <c r="O52" i="13" s="1"/>
  <c r="Q62" i="13"/>
  <c r="V62" i="13"/>
  <c r="G65" i="13"/>
  <c r="I65" i="13"/>
  <c r="K65" i="13"/>
  <c r="M65" i="13"/>
  <c r="O65" i="13"/>
  <c r="Q65" i="13"/>
  <c r="V65" i="13"/>
  <c r="O68" i="13"/>
  <c r="V68" i="13"/>
  <c r="G69" i="13"/>
  <c r="I69" i="13"/>
  <c r="I68" i="13" s="1"/>
  <c r="K69" i="13"/>
  <c r="M69" i="13"/>
  <c r="O69" i="13"/>
  <c r="Q69" i="13"/>
  <c r="Q68" i="13" s="1"/>
  <c r="V69" i="13"/>
  <c r="G73" i="13"/>
  <c r="G68" i="13" s="1"/>
  <c r="I73" i="13"/>
  <c r="K73" i="13"/>
  <c r="K68" i="13" s="1"/>
  <c r="O73" i="13"/>
  <c r="Q73" i="13"/>
  <c r="V73" i="13"/>
  <c r="AF77" i="13"/>
  <c r="G246" i="12"/>
  <c r="BA58" i="12"/>
  <c r="BA28" i="12"/>
  <c r="G8" i="12"/>
  <c r="O8" i="12"/>
  <c r="G9" i="12"/>
  <c r="M9" i="12" s="1"/>
  <c r="M8" i="12" s="1"/>
  <c r="I9" i="12"/>
  <c r="I8" i="12" s="1"/>
  <c r="K9" i="12"/>
  <c r="K8" i="12" s="1"/>
  <c r="O9" i="12"/>
  <c r="Q9" i="12"/>
  <c r="Q8" i="12" s="1"/>
  <c r="V9" i="12"/>
  <c r="V8" i="12" s="1"/>
  <c r="G19" i="12"/>
  <c r="M19" i="12" s="1"/>
  <c r="I19" i="12"/>
  <c r="K19" i="12"/>
  <c r="O19" i="12"/>
  <c r="Q19" i="12"/>
  <c r="V19" i="12"/>
  <c r="G26" i="12"/>
  <c r="I26" i="12"/>
  <c r="K26" i="12"/>
  <c r="M26" i="12"/>
  <c r="O26" i="12"/>
  <c r="Q26" i="12"/>
  <c r="V26" i="12"/>
  <c r="G56" i="12"/>
  <c r="O56" i="12"/>
  <c r="G57" i="12"/>
  <c r="I57" i="12"/>
  <c r="I56" i="12" s="1"/>
  <c r="K57" i="12"/>
  <c r="K56" i="12" s="1"/>
  <c r="M57" i="12"/>
  <c r="M56" i="12" s="1"/>
  <c r="O57" i="12"/>
  <c r="Q57" i="12"/>
  <c r="Q56" i="12" s="1"/>
  <c r="V57" i="12"/>
  <c r="V56" i="12" s="1"/>
  <c r="G65" i="12"/>
  <c r="I65" i="12"/>
  <c r="K65" i="12"/>
  <c r="M65" i="12"/>
  <c r="O65" i="12"/>
  <c r="Q65" i="12"/>
  <c r="V65" i="12"/>
  <c r="G72" i="12"/>
  <c r="G71" i="12" s="1"/>
  <c r="I72" i="12"/>
  <c r="I71" i="12" s="1"/>
  <c r="K72" i="12"/>
  <c r="K71" i="12" s="1"/>
  <c r="O72" i="12"/>
  <c r="O71" i="12" s="1"/>
  <c r="Q72" i="12"/>
  <c r="Q71" i="12" s="1"/>
  <c r="V72" i="12"/>
  <c r="V71" i="12" s="1"/>
  <c r="G85" i="12"/>
  <c r="I85" i="12"/>
  <c r="K85" i="12"/>
  <c r="M85" i="12"/>
  <c r="O85" i="12"/>
  <c r="Q85" i="12"/>
  <c r="V85" i="12"/>
  <c r="G90" i="12"/>
  <c r="K90" i="12"/>
  <c r="V90" i="12"/>
  <c r="G91" i="12"/>
  <c r="I91" i="12"/>
  <c r="I90" i="12" s="1"/>
  <c r="K91" i="12"/>
  <c r="M91" i="12"/>
  <c r="M90" i="12" s="1"/>
  <c r="O91" i="12"/>
  <c r="O90" i="12" s="1"/>
  <c r="Q91" i="12"/>
  <c r="Q90" i="12" s="1"/>
  <c r="V91" i="12"/>
  <c r="G94" i="12"/>
  <c r="K94" i="12"/>
  <c r="O94" i="12"/>
  <c r="G95" i="12"/>
  <c r="I95" i="12"/>
  <c r="I94" i="12" s="1"/>
  <c r="K95" i="12"/>
  <c r="M95" i="12"/>
  <c r="M94" i="12" s="1"/>
  <c r="O95" i="12"/>
  <c r="Q95" i="12"/>
  <c r="Q94" i="12" s="1"/>
  <c r="V95" i="12"/>
  <c r="V94" i="12" s="1"/>
  <c r="G182" i="12"/>
  <c r="G181" i="12" s="1"/>
  <c r="I182" i="12"/>
  <c r="I181" i="12" s="1"/>
  <c r="K182" i="12"/>
  <c r="M182" i="12"/>
  <c r="O182" i="12"/>
  <c r="Q182" i="12"/>
  <c r="Q181" i="12" s="1"/>
  <c r="V182" i="12"/>
  <c r="G191" i="12"/>
  <c r="M191" i="12" s="1"/>
  <c r="I191" i="12"/>
  <c r="K191" i="12"/>
  <c r="O191" i="12"/>
  <c r="O181" i="12" s="1"/>
  <c r="Q191" i="12"/>
  <c r="V191" i="12"/>
  <c r="G195" i="12"/>
  <c r="I195" i="12"/>
  <c r="K195" i="12"/>
  <c r="M195" i="12"/>
  <c r="O195" i="12"/>
  <c r="Q195" i="12"/>
  <c r="V195" i="12"/>
  <c r="G198" i="12"/>
  <c r="M198" i="12" s="1"/>
  <c r="I198" i="12"/>
  <c r="K198" i="12"/>
  <c r="K181" i="12" s="1"/>
  <c r="O198" i="12"/>
  <c r="Q198" i="12"/>
  <c r="V198" i="12"/>
  <c r="G201" i="12"/>
  <c r="I201" i="12"/>
  <c r="K201" i="12"/>
  <c r="M201" i="12"/>
  <c r="O201" i="12"/>
  <c r="Q201" i="12"/>
  <c r="V201" i="12"/>
  <c r="G207" i="12"/>
  <c r="M207" i="12" s="1"/>
  <c r="I207" i="12"/>
  <c r="K207" i="12"/>
  <c r="O207" i="12"/>
  <c r="Q207" i="12"/>
  <c r="V207" i="12"/>
  <c r="G213" i="12"/>
  <c r="I213" i="12"/>
  <c r="K213" i="12"/>
  <c r="M213" i="12"/>
  <c r="O213" i="12"/>
  <c r="Q213" i="12"/>
  <c r="V213" i="12"/>
  <c r="G220" i="12"/>
  <c r="M220" i="12" s="1"/>
  <c r="I220" i="12"/>
  <c r="K220" i="12"/>
  <c r="O220" i="12"/>
  <c r="Q220" i="12"/>
  <c r="V220" i="12"/>
  <c r="V181" i="12" s="1"/>
  <c r="G223" i="12"/>
  <c r="I223" i="12"/>
  <c r="K223" i="12"/>
  <c r="M223" i="12"/>
  <c r="O223" i="12"/>
  <c r="Q223" i="12"/>
  <c r="V223" i="12"/>
  <c r="G226" i="12"/>
  <c r="O226" i="12"/>
  <c r="V226" i="12"/>
  <c r="G227" i="12"/>
  <c r="I227" i="12"/>
  <c r="I226" i="12" s="1"/>
  <c r="K227" i="12"/>
  <c r="M227" i="12"/>
  <c r="O227" i="12"/>
  <c r="Q227" i="12"/>
  <c r="Q226" i="12" s="1"/>
  <c r="V227" i="12"/>
  <c r="G235" i="12"/>
  <c r="M235" i="12" s="1"/>
  <c r="I235" i="12"/>
  <c r="K235" i="12"/>
  <c r="K226" i="12" s="1"/>
  <c r="O235" i="12"/>
  <c r="Q235" i="12"/>
  <c r="V235" i="12"/>
  <c r="G242" i="12"/>
  <c r="I242" i="12"/>
  <c r="K242" i="12"/>
  <c r="M242" i="12"/>
  <c r="O242" i="12"/>
  <c r="Q242" i="12"/>
  <c r="V242" i="12"/>
  <c r="AE246" i="12"/>
  <c r="AF246" i="12"/>
  <c r="I20" i="1"/>
  <c r="I19" i="1"/>
  <c r="I18" i="1"/>
  <c r="I17" i="1"/>
  <c r="I16" i="1"/>
  <c r="I80" i="1"/>
  <c r="J79" i="1" s="1"/>
  <c r="AZ60" i="1"/>
  <c r="AZ59" i="1"/>
  <c r="AZ58" i="1"/>
  <c r="AZ56" i="1"/>
  <c r="AZ55" i="1"/>
  <c r="AZ54" i="1"/>
  <c r="AZ53" i="1"/>
  <c r="AZ51" i="1"/>
  <c r="AZ50" i="1"/>
  <c r="AZ49" i="1"/>
  <c r="AZ48" i="1"/>
  <c r="F45" i="1"/>
  <c r="G23" i="1" s="1"/>
  <c r="G45" i="1"/>
  <c r="G25" i="1" s="1"/>
  <c r="A25" i="1" s="1"/>
  <c r="H44" i="1"/>
  <c r="I44" i="1" s="1"/>
  <c r="H43" i="1"/>
  <c r="I43" i="1" s="1"/>
  <c r="H42" i="1"/>
  <c r="I42" i="1" s="1"/>
  <c r="H41" i="1"/>
  <c r="I41" i="1" s="1"/>
  <c r="H40" i="1"/>
  <c r="J76" i="1" l="1"/>
  <c r="J69" i="1"/>
  <c r="J77" i="1"/>
  <c r="J66" i="1"/>
  <c r="J74" i="1"/>
  <c r="J78" i="1"/>
  <c r="J68" i="1"/>
  <c r="J72" i="1"/>
  <c r="J73" i="1"/>
  <c r="J70" i="1"/>
  <c r="J67" i="1"/>
  <c r="J71" i="1"/>
  <c r="J75" i="1"/>
  <c r="A26" i="1"/>
  <c r="G26" i="1"/>
  <c r="A23" i="1"/>
  <c r="G28" i="1"/>
  <c r="M8" i="14"/>
  <c r="M30" i="13"/>
  <c r="AE77" i="13"/>
  <c r="G30" i="13"/>
  <c r="M73" i="13"/>
  <c r="M68" i="13" s="1"/>
  <c r="M27" i="13"/>
  <c r="M26" i="13" s="1"/>
  <c r="M181" i="12"/>
  <c r="M226" i="12"/>
  <c r="M72" i="12"/>
  <c r="M71" i="12" s="1"/>
  <c r="J43" i="1"/>
  <c r="J39" i="1"/>
  <c r="J45" i="1" s="1"/>
  <c r="J42" i="1"/>
  <c r="J44" i="1"/>
  <c r="J41" i="1"/>
  <c r="H45" i="1"/>
  <c r="I21" i="1"/>
  <c r="J28" i="1"/>
  <c r="J26" i="1"/>
  <c r="G38" i="1"/>
  <c r="F38" i="1"/>
  <c r="J23" i="1"/>
  <c r="J24" i="1"/>
  <c r="J25" i="1"/>
  <c r="J27" i="1"/>
  <c r="E24" i="1"/>
  <c r="E26" i="1"/>
  <c r="J80" i="1" l="1"/>
  <c r="G24" i="1"/>
  <c r="A27" i="1" s="1"/>
  <c r="A24" i="1"/>
  <c r="A29" i="1" l="1"/>
  <c r="G29" i="1"/>
  <c r="G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S6" authorId="0" shapeId="0" xr:uid="{FFCF3B1C-2211-478A-9AF6-B1F078D97316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B9DF2614-3502-4948-9B39-8D9B153949F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S6" authorId="0" shapeId="0" xr:uid="{4224EB09-BF71-4A27-85FA-23E0D9EC96E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E3AEE5F3-1794-42FA-BC4B-E078634623E6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S6" authorId="0" shapeId="0" xr:uid="{C68CBB3E-9EAE-4591-AAB2-41A2563DAF66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896DF812-3AF9-496B-9255-730AE43EB77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<sst xmlns="http://schemas.openxmlformats.org/spreadsheetml/2006/main" count="1161" uniqueCount="429">
  <si>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</si>
  <si>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</si>
  <si>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</si>
  <si>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</si>
  <si>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</si>
  <si>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</si>
  <si>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</si>
  <si>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</si>
  <si>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</si>
  <si>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</si>
  <si>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</si>
  <si>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</si>
  <si>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</si>
  <si>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</si>
  <si>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</si>
  <si>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</si>
  <si>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</si>
  <si>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</si>
  <si>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</si>
  <si>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</si>
  <si>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</si>
  <si>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</si>
  <si>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</si>
  <si>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</si>
  <si>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</si>
  <si>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</si>
  <si>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</si>
  <si>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</si>
  <si>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</si>
  <si>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</si>
  <si>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</si>
  <si>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</si>
  <si>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</si>
  <si>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</si>
  <si>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</si>
  <si>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</si>
  <si>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</si>
  <si>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</si>
  <si>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</si>
  <si>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</si>
  <si>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</si>
  <si>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</si>
  <si>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</si>
  <si>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Petr Zelinka</t>
  </si>
  <si>
    <t>20012</t>
  </si>
  <si>
    <t>Odstranění rodinného domu č.p. 2 na pozemku parc.č. 252, k.ú. Újezd u Brna_I etapa</t>
  </si>
  <si>
    <t>Město Újezd u Brna</t>
  </si>
  <si>
    <t>Komenského 107</t>
  </si>
  <si>
    <t>Újezd u Brna</t>
  </si>
  <si>
    <t>66453</t>
  </si>
  <si>
    <t>00282740</t>
  </si>
  <si>
    <t>CZ00282740</t>
  </si>
  <si>
    <t>Úvoz 493/29</t>
  </si>
  <si>
    <t>Brno-Staré Brno</t>
  </si>
  <si>
    <t>60200</t>
  </si>
  <si>
    <t>75689006</t>
  </si>
  <si>
    <t>CZ7806264301</t>
  </si>
  <si>
    <t>Stavba</t>
  </si>
  <si>
    <t>Stavební objekt</t>
  </si>
  <si>
    <t>SO01</t>
  </si>
  <si>
    <t>Rodinný dům</t>
  </si>
  <si>
    <t>1</t>
  </si>
  <si>
    <t>Odstranění domu</t>
  </si>
  <si>
    <t>2</t>
  </si>
  <si>
    <t>Ostatní práce související s odstraněním RD</t>
  </si>
  <si>
    <t>3</t>
  </si>
  <si>
    <t>Ostatní a vedlejší náklady</t>
  </si>
  <si>
    <t>Celkem za stavbu</t>
  </si>
  <si>
    <t>CZK</t>
  </si>
  <si>
    <t>#POPR</t>
  </si>
  <si>
    <t>Popis rozpočtu: 1 - Odstranění domu</t>
  </si>
  <si>
    <t>Předmětem toho rozpočtu je odstranění rodinného domu bez</t>
  </si>
  <si>
    <t>- podlahy domu</t>
  </si>
  <si>
    <t>- základových konstrukcí</t>
  </si>
  <si>
    <t>- jímek ve dvorní části domu</t>
  </si>
  <si>
    <t>Popis rozpočtu: 2 - Ostatní práce související s odstraněním RD</t>
  </si>
  <si>
    <t>Předmětem toho rozpočtu jsou související práce s odstraněním RD spočívající v:</t>
  </si>
  <si>
    <t>1) Podrovnávka a oplechování atikové zdi + nedobouraného štítu u RD č.p. 56</t>
  </si>
  <si>
    <t>2) Opatření svislé a vodorovné hydroizolace v pásu 0,50 m svislá + 0,50 m vodorovná na styku stěna a podlaha u RD č.p. 56</t>
  </si>
  <si>
    <t>3) Montáž, demontáž a pronájem lešení + omítka štítu budovy č.p. 170 vč. fasádního  nátěru</t>
  </si>
  <si>
    <t>#POPS</t>
  </si>
  <si>
    <t>Popis stavby: 20012 - Odstranění rodinného domu č.p. 2 na pozemku parc.č. 252, k.ú. Újezd u Brna_I etapa</t>
  </si>
  <si>
    <t>Projektová dokumentace řeší odstranění stávajícího rodinného domu, situované na pozemku parc. č. 252, k.ú. Újezd u Brna. Budova je umístěna v centrální části města , ve stávající řadové zástavbě rodinných domů - v ulici souběžné s ul. Nádražní.</t>
  </si>
  <si>
    <t>Rodinný dům je napojen na přípojku splaškové kanalizace elektřiny a zemního plynu.</t>
  </si>
  <si>
    <t>Součástí záměru je odstranění stavby mimo podlahy domu, základů a podzemních nádrží. Ponechané konstrukce a části stavby budou odstraněny při výstavbě nového objektu.</t>
  </si>
  <si>
    <t>Rekapitulace dílů</t>
  </si>
  <si>
    <t>Typ dílu</t>
  </si>
  <si>
    <t>11</t>
  </si>
  <si>
    <t>Přípravné a přidružené práce</t>
  </si>
  <si>
    <t>6</t>
  </si>
  <si>
    <t>Úpravy povrchu, podlahy</t>
  </si>
  <si>
    <t>62</t>
  </si>
  <si>
    <t>Úpravy povrchů vnější</t>
  </si>
  <si>
    <t>63</t>
  </si>
  <si>
    <t>Podlahy a podlahové konstrukce</t>
  </si>
  <si>
    <t>94</t>
  </si>
  <si>
    <t>Lešení a stavební výtahy</t>
  </si>
  <si>
    <t>96</t>
  </si>
  <si>
    <t>Bourání konstrukcí</t>
  </si>
  <si>
    <t>98</t>
  </si>
  <si>
    <t>Demolice</t>
  </si>
  <si>
    <t>99</t>
  </si>
  <si>
    <t>Staveništní přesun hmot</t>
  </si>
  <si>
    <t>M999</t>
  </si>
  <si>
    <t>Výpočty ploch</t>
  </si>
  <si>
    <t>711</t>
  </si>
  <si>
    <t>Izolace proti vodě</t>
  </si>
  <si>
    <t>764</t>
  </si>
  <si>
    <t>Konstrukce klempířské</t>
  </si>
  <si>
    <t>767</t>
  </si>
  <si>
    <t>Konstrukce zámečnické</t>
  </si>
  <si>
    <t>D96</t>
  </si>
  <si>
    <t>Přesuny suti a vybouraných hmot</t>
  </si>
  <si>
    <t>PSU</t>
  </si>
  <si>
    <t>ON</t>
  </si>
  <si>
    <t>VN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</si>
  <si>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</si>
  <si>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</si>
  <si>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</si>
  <si>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</si>
  <si>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</si>
  <si>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</si>
  <si>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</si>
  <si>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</si>
  <si>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</si>
  <si>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</si>
  <si>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</si>
  <si>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</si>
  <si>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</si>
  <si>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</si>
  <si>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</si>
  <si>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</si>
  <si>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</si>
  <si>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</si>
  <si>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</si>
  <si>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</si>
  <si>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</si>
  <si>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</si>
  <si>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</si>
  <si>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</si>
  <si>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</si>
  <si>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</si>
  <si>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</si>
  <si>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</si>
  <si>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11 001R</t>
  </si>
  <si>
    <t>Odpojení objektu od inženýrských sítí EL,plyn,SLP</t>
  </si>
  <si>
    <t xml:space="preserve">ks    </t>
  </si>
  <si>
    <t>Vlastní</t>
  </si>
  <si>
    <t>Indiv</t>
  </si>
  <si>
    <t>Práce</t>
  </si>
  <si>
    <t>POL1_</t>
  </si>
  <si>
    <t>Položka obsahuje:</t>
  </si>
  <si>
    <t>POP</t>
  </si>
  <si>
    <t>- projednání způsobu odpojení se správcem sítě</t>
  </si>
  <si>
    <t>- zajištění demontáže distribučního měřidla</t>
  </si>
  <si>
    <t>- provedení odpojení</t>
  </si>
  <si>
    <t>elektřina : 1</t>
  </si>
  <si>
    <t>VV</t>
  </si>
  <si>
    <t>zemní plyn : 1</t>
  </si>
  <si>
    <t>kanalizace : 1</t>
  </si>
  <si>
    <t>sdělovací vedení : 1</t>
  </si>
  <si>
    <t>SPU</t>
  </si>
  <si>
    <t>11 002R</t>
  </si>
  <si>
    <t>Vytýčení inženýrských sítí</t>
  </si>
  <si>
    <t>voda : 1</t>
  </si>
  <si>
    <t>11003R</t>
  </si>
  <si>
    <t>Vyklizení budov před zahájením bouracích prací</t>
  </si>
  <si>
    <t xml:space="preserve">m2    </t>
  </si>
  <si>
    <t>Položka obsahuje</t>
  </si>
  <si>
    <t>- vyklizení budovy od nábytku, garnýží, záclon,závěsů,  zařizovacích předmětů, volně ložených předmětů v ploše domu</t>
  </si>
  <si>
    <t>- demontáž kuchyňské linky, regály, lednice , vybavení</t>
  </si>
  <si>
    <t>Vč. naložení na dopravní prostředek, do kontejneru na valkoobjemový odpad</t>
  </si>
  <si>
    <t>m.č. 101 : 21,40</t>
  </si>
  <si>
    <t>m.č. 102 : 1,05</t>
  </si>
  <si>
    <t>m.č. 103 : 13,55</t>
  </si>
  <si>
    <t>m.č. 104 : 14,75</t>
  </si>
  <si>
    <t>m.č. 105 : 18,80</t>
  </si>
  <si>
    <t>m.č. 106 : 4,20</t>
  </si>
  <si>
    <t>m.č. 107 : 3,25</t>
  </si>
  <si>
    <t>m.č. 108 : 5,85</t>
  </si>
  <si>
    <t>m.č. 109 : 4,30</t>
  </si>
  <si>
    <t>m.č. 110 : 5,15</t>
  </si>
  <si>
    <t>m.č. 111 : 1,30</t>
  </si>
  <si>
    <t>m.č. 112 : 3,05</t>
  </si>
  <si>
    <t>m.č. 113 : 7,85</t>
  </si>
  <si>
    <t>m.č. 114 : 3,90</t>
  </si>
  <si>
    <t>m.č. 115 : 7,15</t>
  </si>
  <si>
    <t>m.č. 116 : 0,70</t>
  </si>
  <si>
    <t>m.č. 117 : 2,05</t>
  </si>
  <si>
    <t>m.č. 118 : 2,60</t>
  </si>
  <si>
    <t>m.č. 119 : 2,30</t>
  </si>
  <si>
    <t>m.č. 120 : 5,50</t>
  </si>
  <si>
    <t>m.č. 121 : 13,40</t>
  </si>
  <si>
    <t>m.č. 122 : 18,75</t>
  </si>
  <si>
    <t>m.č. 123 : 13,80</t>
  </si>
  <si>
    <t>962032631R00</t>
  </si>
  <si>
    <t>Bourání zdiva nadzákladového komínového z jakýchkoliv cihel pálených, šamotových nebo vápenopískových nad střechou, na maltu vápenou nebo vápenocementovou</t>
  </si>
  <si>
    <t>m3</t>
  </si>
  <si>
    <t>801-3</t>
  </si>
  <si>
    <t>RTS 20/ II</t>
  </si>
  <si>
    <t>nebo vybourání otvorů průřezové plochy přes 4 m2 ve zdivu nadzákladovém, včetně pomocného lešení o výšce podlahy do 1900 mm a pro zatížení do 1,5 kPa  (150 kg/m2)</t>
  </si>
  <si>
    <t>SPI</t>
  </si>
  <si>
    <t>komín mezi m.č. 107 a 108, profil 0,50x0,50, v 8,20 m : 0,50*0,50*8,20</t>
  </si>
  <si>
    <t>komín mezi m.č. 105 a 106, profil 0,50x0,50, v 8,20 m : 0,50*0,50*8,20</t>
  </si>
  <si>
    <t>komín mezi m.č. 101 a 104, profil 0,50x0,50, v 8,20 m : 0,50*0,50*8,20</t>
  </si>
  <si>
    <t>komín mezi m.č. 101 a 121+122, profil 0,50x0,50, v 8,20 m : 0,50*0,50*8,20</t>
  </si>
  <si>
    <t>komín v levé části dvorního křídla : 0,40*0,50*6,50</t>
  </si>
  <si>
    <t>968072747R00</t>
  </si>
  <si>
    <t>Vybourání a vyjmutí kovových rámů a rolet rámů, včetně pomocného lešení o výšce podlahy do 1900 mm a pro zatížení do 1,5 kPa  (150 kg/m2) stěn výkladních pevných nebo otvíravých, plochy přes 4 m2</t>
  </si>
  <si>
    <t>m2</t>
  </si>
  <si>
    <t xml:space="preserve">vybourání sklo-ocelové konstrukce verandy : </t>
  </si>
  <si>
    <t>svislé konstrukce, okna : (2,125+3,990)*1,70</t>
  </si>
  <si>
    <t>svislé konstrukce, dveře : 2,55*2,80</t>
  </si>
  <si>
    <t>zastřešení : 2,20*8,70</t>
  </si>
  <si>
    <t>981011315R00</t>
  </si>
  <si>
    <t>Demolice budov prováděné postupným rozebíráním z cihel, kamene, smíšeného a hrázděného zdiva, tvárnic na maltu vápennou nebo vápenocementovou, s podílem konstrukcí přes 25 do 30 %</t>
  </si>
  <si>
    <t>800-6</t>
  </si>
  <si>
    <t>Budovy výšky do 35 m.</t>
  </si>
  <si>
    <t xml:space="preserve">1NP : </t>
  </si>
  <si>
    <t>OP, uliční křídlo přízemí : (9,36*15,38)*(3,15+0,36)</t>
  </si>
  <si>
    <t>OP, uliční křídlo přízemí - krov, plocha řezu zaměřeno CAD : 19,70*15,38</t>
  </si>
  <si>
    <t>OP, dvorní křídlo pravé : (4,40*8,20)*(2,20+0,36)</t>
  </si>
  <si>
    <t>OP, dvorní křídlo pravé - krov, plocha řezu zaměřena CAD : 1,50*8,20</t>
  </si>
  <si>
    <t>OP, dvorní křídlo levé : (2,40*9,50)*(2,15+0,36)</t>
  </si>
  <si>
    <t>OP, dvorní křídlo levé - krov, plocha řezu zaměřena CAD : 3,80*9,50</t>
  </si>
  <si>
    <t>OP, dvorní křídlo zadní : (2,50*3,20)*(2,20+0,36)</t>
  </si>
  <si>
    <t>OP, dvorní křídlo zadní - krov, plocha řezu zaměřena CAD : 2,20*3,20</t>
  </si>
  <si>
    <t>Mezisoučet</t>
  </si>
  <si>
    <t>981011316R00</t>
  </si>
  <si>
    <t>Demolice budov prováděné postupným rozebíráním z cihel, kamene, smíšeného a hrázděného zdiva, tvárnic na maltu vápennou nebo vápenocementovou, s podílem konstrukcí přes 30 do 35 %</t>
  </si>
  <si>
    <t xml:space="preserve">1.PP : </t>
  </si>
  <si>
    <t>OP : (3,86*4,15)*(1,95+0,50+0,20)</t>
  </si>
  <si>
    <t>999281105R00</t>
  </si>
  <si>
    <t xml:space="preserve">Přesun hmot pro opravy a údržbu objektů pro opravy a údržbu dosavadních objektů včetně vnějších plášťů_x000D_
 výšky do 6 m,  </t>
  </si>
  <si>
    <t>t</t>
  </si>
  <si>
    <t>801-4</t>
  </si>
  <si>
    <t>Přesun hmot</t>
  </si>
  <si>
    <t>POL7_</t>
  </si>
  <si>
    <t>oborů 801, 803, 811 a 812</t>
  </si>
  <si>
    <t>R_výpočet</t>
  </si>
  <si>
    <t>Stanovení obestavěného prostoru konstrukcí</t>
  </si>
  <si>
    <t xml:space="preserve">m3    </t>
  </si>
  <si>
    <t>Kalkul</t>
  </si>
  <si>
    <t>OP : (3,86*4,15)*(1,95+0,500+0,20)</t>
  </si>
  <si>
    <t xml:space="preserve">Podíl konstrukcí : </t>
  </si>
  <si>
    <t xml:space="preserve">1PP, v stěn 1,95 m : </t>
  </si>
  <si>
    <t>stěny podélné, v 1,95 : 4,15*0,30*1,95*3</t>
  </si>
  <si>
    <t>stěny příčné, v 1,95 m : 2,15*0,30*1,95</t>
  </si>
  <si>
    <t>stěna obvodová, v 1,95 m : 3,26*0,50*1,95</t>
  </si>
  <si>
    <t>schodiště : 1,50*0,90</t>
  </si>
  <si>
    <t>strop : 4,15*2,75*0,20</t>
  </si>
  <si>
    <t>Začátek provozního součtu</t>
  </si>
  <si>
    <t xml:space="preserve">  </t>
  </si>
  <si>
    <t>Konec provozního součtu</t>
  </si>
  <si>
    <t>Podíl konstrukcí 1PP 36% : (15,32/42,45035)*100</t>
  </si>
  <si>
    <t xml:space="preserve">  Mezisoučet</t>
  </si>
  <si>
    <t xml:space="preserve">1NP uliční křídlo, v 3,15 : </t>
  </si>
  <si>
    <t>stěna uliční : 15,38*0,50*3,15</t>
  </si>
  <si>
    <t>stěna středová pravá : 7,76*0,32*3,15</t>
  </si>
  <si>
    <t>stěna středová levá : 4,00*0,40*3,15</t>
  </si>
  <si>
    <t>stěna zadní dvorní : 14,80*0,50*3,15</t>
  </si>
  <si>
    <t>stěna mezi m.č. 101 a 122+121 : 8,50*0,35*3,15</t>
  </si>
  <si>
    <t>stěna mezi m.č. 101 a 104+102 : 8,50*0,35*3,15</t>
  </si>
  <si>
    <t>příčka mezi m.č. 102+001 a 103 : 3,42*0,15*3,15</t>
  </si>
  <si>
    <t>příčka mezi m.č. 106 a 107 : (2,35+1,50)*0,15*3,15</t>
  </si>
  <si>
    <t>příčka mezi m.č. 104 a 105 : 4,70*0,15*3,15</t>
  </si>
  <si>
    <t>štítové zdivo pravé : 9,36*0,45*3,15</t>
  </si>
  <si>
    <t>štítové zdivo levé : 9,36*0,30*3,15</t>
  </si>
  <si>
    <t>strop nad 1NP tl. 36 cm, plocha zaměřena CAD : 144,10*0,36</t>
  </si>
  <si>
    <t>schodiště 1NP / půda, plocha řezu zaměřena CAD : 1,20*0,96</t>
  </si>
  <si>
    <t>krov, plocha řezu zaměřena CAD : 3,50*15,40</t>
  </si>
  <si>
    <t>štítová stěna krovu pravá, zaměřeno CAD : 20,20*0,30</t>
  </si>
  <si>
    <t>štítová stěna krovu levá, zaměřeno CAD : 20,20*0,30</t>
  </si>
  <si>
    <t xml:space="preserve">1NP dvorní křídlo pravé, v 2,20 m : </t>
  </si>
  <si>
    <t>stěna mezi ext. a m.č. 110, 111 a 113 : 8,070*0,27*2,20</t>
  </si>
  <si>
    <t>stěna mezi m.č. 110+111  a 108, 109, 112 : 6,05*0,27*2,20</t>
  </si>
  <si>
    <t>stěna štítová silná : 3,60*0,30*2,20</t>
  </si>
  <si>
    <t>stěna štítová slabá : (1,70+2,20)*0,15*2,20</t>
  </si>
  <si>
    <t>stěna mezi m.č. 111 a 113 : 1,50*0,27*2,20</t>
  </si>
  <si>
    <t>příčka mezi m.č. 113 a 112 : 2,60*0,15*2,20</t>
  </si>
  <si>
    <t>příčka mezi m.č. 111, 112 a 109, 110 : 4,40*0,15*2,20</t>
  </si>
  <si>
    <t>příčka mezi m.č. 109 a 108 : 2,30*0,15*2,20</t>
  </si>
  <si>
    <t>strop tl. 36 cm, plocha zaměřena CAD : 35,00*0,36</t>
  </si>
  <si>
    <t>krov, plocha řezu zaměřena CAD : 1,35*8,20</t>
  </si>
  <si>
    <t xml:space="preserve">1NP dvorní křídlo levé, v 2,20 m : </t>
  </si>
  <si>
    <t>stěna mezi ext. a m.č. 116, 119 a 120 : 6,50*0,35*2,30</t>
  </si>
  <si>
    <t>stěna štítová 1NP : 6,50*0,30*2,30</t>
  </si>
  <si>
    <t>příčka mezi m.č. 118, 119 a 120 : 2,010*2,30*0,10</t>
  </si>
  <si>
    <t>příčka mezi m.č. 116, 119 a 117, 118 : 4,10*0,10*2,30</t>
  </si>
  <si>
    <t>příčka mezi m.č. 117 a 118 : 1,15*0,10*2,30</t>
  </si>
  <si>
    <t>příčka mezi 116 a 119 : 0,80*0,10*2,30</t>
  </si>
  <si>
    <t>strop tl. 36 cm, zaměřena CAD : 17,50*0,36</t>
  </si>
  <si>
    <t>krov, plocha řezu zaměřena CAD : 1,55*6,476</t>
  </si>
  <si>
    <t xml:space="preserve">dvorní křídlo zadní, v 2,20 : </t>
  </si>
  <si>
    <t>stěna mezi ext+116+117 a 114 a 115 : 5,80*0,25*2,20</t>
  </si>
  <si>
    <t>stěna mezi ext a m.č. 114 : 2,49*0,25*2,20</t>
  </si>
  <si>
    <t>příčka mezi m.č. 114 a 115 : 2,25*0,10*2,20</t>
  </si>
  <si>
    <t>štítová stěna u sousedního domu : 2,45*0,25*2,20</t>
  </si>
  <si>
    <t>strop tl. 36 cm, zaměřena CAD : 14,50*0,36</t>
  </si>
  <si>
    <t>štítová stěna v úrovní krovu, zaměřeno CAD : 4,00*0,25</t>
  </si>
  <si>
    <t>krov, pozední zdivo a štít, plocha řezu zaměřeno CAD : 1,35*5,45</t>
  </si>
  <si>
    <t>Podíl konstrukcí 1NP 28,40% : (19,9795+27,90910+39,6806+225,95490)/1069,879*100</t>
  </si>
  <si>
    <t>338171112R00</t>
  </si>
  <si>
    <t>Osazování sloupků a vzpěr plotových ocelových výšky do 2,00 m, se zabetonováním do 0,5 m3 do předem připravených jamek betonem C 25/30</t>
  </si>
  <si>
    <t>kus</t>
  </si>
  <si>
    <t>801-5</t>
  </si>
  <si>
    <t>trubkových nebo profilovaných</t>
  </si>
  <si>
    <t xml:space="preserve">rozteč 2,50 m : </t>
  </si>
  <si>
    <t>krajový levý : 1</t>
  </si>
  <si>
    <t>průběžný : 2</t>
  </si>
  <si>
    <t>brána levý : 1</t>
  </si>
  <si>
    <t>brána pravý : 1</t>
  </si>
  <si>
    <t>krajový pravý : 1</t>
  </si>
  <si>
    <t>767911130RT1</t>
  </si>
  <si>
    <t>Montáž oplocení z pletiva strojového vč. dodávky pletiva, napínacího drátu a napínáku, výšky 1,75 m</t>
  </si>
  <si>
    <t>m</t>
  </si>
  <si>
    <t>800-767</t>
  </si>
  <si>
    <t>dočasné oplocení : 15,40</t>
  </si>
  <si>
    <t>odpočet brány : -3,60</t>
  </si>
  <si>
    <t>767920240R00</t>
  </si>
  <si>
    <t>Montáž vrat a vrátek k oplocení osazovaných na sloupky ocelové, o ploše jednotlivě přes 6 do 8 m2</t>
  </si>
  <si>
    <t>dočasná brána po zbourání objektu : 1</t>
  </si>
  <si>
    <t>55342340R</t>
  </si>
  <si>
    <t>sloupek plotový ocel; tl. stěny 1,50 mm; řadový; pro plot pro drátěné pletivo; l = 2 500 mm; d 38 mm; povrch prášková vypalovací barva</t>
  </si>
  <si>
    <t>SPCM</t>
  </si>
  <si>
    <t>Specifikace</t>
  </si>
  <si>
    <t>POL3_</t>
  </si>
  <si>
    <t>55342344R</t>
  </si>
  <si>
    <t>sloupek plotový ocel; tl. stěny 1,50 mm; rohový, krajový; pro plot pro drátěné pletivo; l = 2 500 mm; d 48 mm; povrch prášková vypalovací barva</t>
  </si>
  <si>
    <t>55342346R</t>
  </si>
  <si>
    <t>vzpěra plotová; ocel; tl. stěny 1,50 mm; d 38 mm; l = 2 000 mm; povrch prášková vypalovací barva</t>
  </si>
  <si>
    <t>55342350R</t>
  </si>
  <si>
    <t>objímka na plotový sloupek; materiál ocel; d 48 mm; povrch prášková vypalovací barva</t>
  </si>
  <si>
    <t xml:space="preserve">kotvení vzpěr ke sloupku : </t>
  </si>
  <si>
    <t>55342655R</t>
  </si>
  <si>
    <t>brána k oplocení dvoukřídlá; 2000 x 3600 mm; ocel; výplň čtyřhranné poplastované pletivo; nastříkaný lak</t>
  </si>
  <si>
    <t>998767101R00</t>
  </si>
  <si>
    <t>Přesun hmot pro kovové stavební doplňk. konstrukce v objektech výšky do 6 m</t>
  </si>
  <si>
    <t>50 m vodorovně</t>
  </si>
  <si>
    <t>979083114R00</t>
  </si>
  <si>
    <t>Vodorovné přemístění suti přes 2000 m do 3000 m</t>
  </si>
  <si>
    <t>včetně naložení na dopravní prostředek a složení,</t>
  </si>
  <si>
    <t xml:space="preserve">odvoz a uložení Matějka Sokolnice : </t>
  </si>
  <si>
    <t>Odkaz na dem. hmot. položky pořadí 4 : 15,14300</t>
  </si>
  <si>
    <t>Odkaz na dem. hmot. položky pořadí 5 : 0,69683</t>
  </si>
  <si>
    <t>Odkaz na dem. hmot. položky pořadí 6 : 568,58294</t>
  </si>
  <si>
    <t>Odkaz na dem. hmot. položky pořadí 7 : 27,59273</t>
  </si>
  <si>
    <t>979990001R00</t>
  </si>
  <si>
    <t>Poplatek za skládku stavební suti</t>
  </si>
  <si>
    <t>RTS 20/ I</t>
  </si>
  <si>
    <t>odpočet dřevo a sklo : -5,50</t>
  </si>
  <si>
    <t>979990162R00</t>
  </si>
  <si>
    <t>Poplatek za skládku dřevo+sklo</t>
  </si>
  <si>
    <t>5,50</t>
  </si>
  <si>
    <t>SUM</t>
  </si>
  <si>
    <t>- odpojení lustrů, svítidel</t>
  </si>
  <si>
    <t>END</t>
  </si>
  <si>
    <t>900      R01</t>
  </si>
  <si>
    <t>Hodinové zúčtovací sazby stavební dělník, tarifní třída 4</t>
  </si>
  <si>
    <t>h</t>
  </si>
  <si>
    <t>801-1</t>
  </si>
  <si>
    <t>Nezměřitelné práce související s odstraněním stavby, odhad 2 pracovníci 10 h : 10*2</t>
  </si>
  <si>
    <t>602016193R00</t>
  </si>
  <si>
    <t>Omítka stěn z hotových směsí Doplňkové práce pro omítky stěn z hotových směsí_x000D_
 hloubková penetrace stěn akrylátová</t>
  </si>
  <si>
    <t>po jednotlivých vrstvách</t>
  </si>
  <si>
    <t>omítka štítu sousedního domu č.p. 170 : 7,45*17,90</t>
  </si>
  <si>
    <t>622412211R00</t>
  </si>
  <si>
    <t>Nátěr vnějsích omítek stěn akrylátový, složitost 1-2, odstín I</t>
  </si>
  <si>
    <t>Penetrace + 2 x krycí nátěr.</t>
  </si>
  <si>
    <t>včetně penetrace podkladu</t>
  </si>
  <si>
    <t>622421131R00</t>
  </si>
  <si>
    <t>Omítky vnější stěn vápenné nebo vápenocementové hladké,  , složitost 1÷ 2</t>
  </si>
  <si>
    <t>632451013R00</t>
  </si>
  <si>
    <t>Vyrovnávací potěr ze suché směsi v pásu tloušťky 40 mm</t>
  </si>
  <si>
    <t>podrovnávka pod oplechování sousedovi zdi a nedobouraného štítu - viz situace : 11,50*0,60</t>
  </si>
  <si>
    <t>941941031RT4</t>
  </si>
  <si>
    <t>Montáž lešení lehkého pracovního řadového s podlahami šířky od 0,80 do 1,00 m, výšky do 10 m</t>
  </si>
  <si>
    <t>800-3</t>
  </si>
  <si>
    <t>včetně kotvení</t>
  </si>
  <si>
    <t>Včetně kotvení lešení.</t>
  </si>
  <si>
    <t>pro omítnutí štítu č.p. 170 : 6,90*17,90</t>
  </si>
  <si>
    <t>941941191R00</t>
  </si>
  <si>
    <t>Montáž lešení lehkého pracovního řadového s podlahami příplatek za každý další i započatý měsíc použití lešení_x000D_
 šířky šířky od 0,80 do 1,00 m a výšky do 10 m</t>
  </si>
  <si>
    <t xml:space="preserve">předpoklad 1 měsíc : </t>
  </si>
  <si>
    <t>941941502R00</t>
  </si>
  <si>
    <t>Dovoz a odvoz lešení rámového pronajatého</t>
  </si>
  <si>
    <t>km</t>
  </si>
  <si>
    <t>dovoz Brno - Újezd : 15</t>
  </si>
  <si>
    <t>odvoz Újezd - brno : 15</t>
  </si>
  <si>
    <t>941941831RT4</t>
  </si>
  <si>
    <t>Demontáž lešení lehkého řadového s podlahami šířky od 0,8 do 1 m, výšky do 10 m</t>
  </si>
  <si>
    <t>711111001RZ1</t>
  </si>
  <si>
    <t>Provedení izolace proti zemní vlhkosti natěradly za studena na ploše vodorovné nátěrem penetračním, 1 x nátěr, včetně dodávky penetračního laku ALP</t>
  </si>
  <si>
    <t>800-711</t>
  </si>
  <si>
    <t>pás na styku podlaha stěna u štítu RD č.p.56 : 12,50*0,50</t>
  </si>
  <si>
    <t>711112001RZ1</t>
  </si>
  <si>
    <t>Provedení izolace proti zemní vlhkosti natěradly za studena na ploše svislé, včetně pomocného lešení o výšce podlahy do 1900 mm a pro zatížení do 1,5 kPa. nátěrem penetračním, 1x nátěr, včetně dodávky penetračního laku ALP</t>
  </si>
  <si>
    <t>711141559RZ3</t>
  </si>
  <si>
    <t xml:space="preserve">Provedení izolace proti zemní vlhkosti pásy přitavením vodorovná, 1 vrstva, s dodávkou izolačního pásu se skleněnou nebo polyesterovou vložkou,  </t>
  </si>
  <si>
    <t>998711101R00</t>
  </si>
  <si>
    <t>Přesun hmot pro izolace proti vodě svisle do 6 m</t>
  </si>
  <si>
    <t>50 m vodorovně měřeno od těžiště půdorysné plochy skládky do těžiště půdorysné plochy objektu</t>
  </si>
  <si>
    <t>764817175RT2</t>
  </si>
  <si>
    <t xml:space="preserve">Oplechování  zdí (atik) lepené k podkladu, z lakovaného pozinkovaného plechu, rš 750 mm, dodávka a montáž </t>
  </si>
  <si>
    <t>800-764</t>
  </si>
  <si>
    <t>včetně zhotovení rohů, spojů a dilatací</t>
  </si>
  <si>
    <t>oplechování nedobouraného štítu a sousedovy zdi - viz situace : 11,50</t>
  </si>
  <si>
    <t>998764101R00</t>
  </si>
  <si>
    <t>Přesun hmot pro konstrukce klempířské v objektech výšky do 6 m</t>
  </si>
  <si>
    <t>005211010R</t>
  </si>
  <si>
    <t>Předání a převzetí staveniště</t>
  </si>
  <si>
    <t>Soubor</t>
  </si>
  <si>
    <t>VRN</t>
  </si>
  <si>
    <t>POL99_8</t>
  </si>
  <si>
    <t>Náklady spojené s účastí zhotovitele na předání a převzetí staveniště.</t>
  </si>
  <si>
    <t>005211020R</t>
  </si>
  <si>
    <t>Ochrana stávaj. inženýrských sítí na staveništi</t>
  </si>
  <si>
    <t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t>
  </si>
  <si>
    <t>005211030R</t>
  </si>
  <si>
    <t xml:space="preserve">Dočasná dopravní opatření </t>
  </si>
  <si>
    <t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</si>
  <si>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přechodné dopravní značení na komunikaci po dobu bouracích prací : 1</t>
  </si>
  <si>
    <t>005211040R</t>
  </si>
  <si>
    <t xml:space="preserve">Užívání veřejných ploch a prostranství  </t>
  </si>
  <si>
    <t>Náklady a poplatky spojené s užíváním veřejných ploch a prostranství, pokud jsou stavebními pracemi nebo souvisejícími činnostmi dotčeny, a to včetně užívání ploch v souvislosti s uložením stavebního materiálu nebo stavebního odpadu.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</si>
  <si>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</si>
  <si>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</si>
  <si>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</si>
  <si>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mobilní WC 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</si>
</sst>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4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12"/>
      <name val="Arial CE"/>
      <charset val="238"/>
    </font>
    <font>
      <sz val="8"/>
      <color rgb="FFDF7000"/>
      <name val="Arial CE"/>
      <charset val="238"/>
    </font>
    <font>
      <sz val="8"/>
      <color indexed="21"/>
      <name val="Arial CE"/>
      <charset val="238"/>
    </font>
    <font>
      <sz val="8"/>
      <color rgb="FFDE3801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5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164" fontId="20" fillId="0" borderId="0" xfId="0" applyNumberFormat="1" applyFont="1" applyBorder="1" applyAlignment="1">
      <alignment horizontal="center" vertical="top" wrapText="1" shrinkToFit="1"/>
    </xf>
    <xf numFmtId="164" fontId="20" fillId="0" borderId="0" xfId="0" applyNumberFormat="1" applyFont="1" applyBorder="1" applyAlignment="1">
      <alignment vertical="top" wrapText="1" shrinkToFit="1"/>
    </xf>
    <xf numFmtId="164" fontId="21" fillId="0" borderId="0" xfId="0" applyNumberFormat="1" applyFont="1" applyBorder="1" applyAlignment="1">
      <alignment horizontal="center" vertical="top" wrapText="1" shrinkToFit="1"/>
    </xf>
    <xf numFmtId="164" fontId="21" fillId="0" borderId="0" xfId="0" applyNumberFormat="1" applyFont="1" applyBorder="1" applyAlignment="1">
      <alignment vertical="top" wrapText="1" shrinkToFit="1"/>
    </xf>
    <xf numFmtId="164" fontId="22" fillId="0" borderId="0" xfId="0" applyNumberFormat="1" applyFont="1" applyBorder="1" applyAlignment="1">
      <alignment horizontal="center" vertical="top" wrapText="1" shrinkToFit="1"/>
    </xf>
    <xf numFmtId="164" fontId="22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7" fillId="0" borderId="39" xfId="0" applyFont="1" applyBorder="1" applyAlignment="1">
      <alignment vertical="top"/>
    </xf>
    <xf numFmtId="49" fontId="17" fillId="0" borderId="40" xfId="0" applyNumberFormat="1" applyFont="1" applyBorder="1" applyAlignment="1">
      <alignment vertical="top"/>
    </xf>
    <xf numFmtId="0" fontId="17" fillId="0" borderId="40" xfId="0" applyFont="1" applyBorder="1" applyAlignment="1">
      <alignment horizontal="center" vertical="top" shrinkToFit="1"/>
    </xf>
    <xf numFmtId="164" fontId="17" fillId="0" borderId="40" xfId="0" applyNumberFormat="1" applyFont="1" applyBorder="1" applyAlignment="1">
      <alignment vertical="top" shrinkToFit="1"/>
    </xf>
    <xf numFmtId="4" fontId="17" fillId="4" borderId="40" xfId="0" applyNumberFormat="1" applyFont="1" applyFill="1" applyBorder="1" applyAlignment="1" applyProtection="1">
      <alignment vertical="top" shrinkToFit="1"/>
      <protection locked="0"/>
    </xf>
    <xf numFmtId="4" fontId="17" fillId="0" borderId="40" xfId="0" applyNumberFormat="1" applyFont="1" applyBorder="1" applyAlignment="1">
      <alignment vertical="top" shrinkToFit="1"/>
    </xf>
    <xf numFmtId="4" fontId="17" fillId="0" borderId="41" xfId="0" applyNumberFormat="1" applyFont="1" applyBorder="1" applyAlignment="1">
      <alignment vertical="top" shrinkToFit="1"/>
    </xf>
    <xf numFmtId="0" fontId="18" fillId="0" borderId="18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vertical="top" wrapText="1"/>
    </xf>
    <xf numFmtId="49" fontId="17" fillId="4" borderId="0" xfId="0" applyNumberFormat="1" applyFont="1" applyFill="1" applyBorder="1" applyAlignment="1" applyProtection="1">
      <alignment vertical="top"/>
      <protection locked="0"/>
    </xf>
    <xf numFmtId="0" fontId="23" fillId="0" borderId="0" xfId="0" applyNumberFormat="1" applyFont="1" applyAlignment="1">
      <alignment wrapText="1"/>
    </xf>
    <xf numFmtId="0" fontId="17" fillId="0" borderId="18" xfId="0" applyNumberFormat="1" applyFont="1" applyBorder="1" applyAlignment="1">
      <alignment vertical="top"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40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164" fontId="19" fillId="0" borderId="0" xfId="0" quotePrefix="1" applyNumberFormat="1" applyFont="1" applyBorder="1" applyAlignment="1">
      <alignment horizontal="left" vertical="top" wrapText="1"/>
    </xf>
    <xf numFmtId="49" fontId="17" fillId="4" borderId="0" xfId="0" applyNumberFormat="1" applyFont="1" applyFill="1" applyBorder="1" applyAlignment="1" applyProtection="1">
      <alignment horizontal="left" vertical="top" wrapText="1"/>
      <protection locked="0"/>
    </xf>
    <xf numFmtId="0" fontId="17" fillId="0" borderId="18" xfId="0" applyNumberFormat="1" applyFont="1" applyBorder="1" applyAlignment="1">
      <alignment horizontal="left" vertical="top" wrapText="1"/>
    </xf>
    <xf numFmtId="164" fontId="20" fillId="0" borderId="0" xfId="0" quotePrefix="1" applyNumberFormat="1" applyFont="1" applyBorder="1" applyAlignment="1">
      <alignment horizontal="left" vertical="top" wrapText="1"/>
    </xf>
    <xf numFmtId="164" fontId="21" fillId="0" borderId="0" xfId="0" applyNumberFormat="1" applyFont="1" applyBorder="1" applyAlignment="1">
      <alignment horizontal="left" vertical="top" wrapText="1"/>
    </xf>
    <xf numFmtId="164" fontId="21" fillId="0" borderId="0" xfId="0" quotePrefix="1" applyNumberFormat="1" applyFont="1" applyBorder="1" applyAlignment="1">
      <alignment horizontal="left" vertical="top" wrapText="1"/>
    </xf>
    <xf numFmtId="164" fontId="22" fillId="0" borderId="0" xfId="0" applyNumberFormat="1" applyFont="1" applyBorder="1" applyAlignment="1">
      <alignment horizontal="left" vertical="top" wrapText="1"/>
    </xf>
    <xf numFmtId="164" fontId="22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9" x14ac:dyDescent="0.2"/>
  <sheetData>
    <row r="1" spans="1:7" ht="13.6" x14ac:dyDescent="0.25">
      <c r="A1" s="21" t="s">
        <v>38</v>
      </c>
    </row>
    <row r="2" spans="1:7" ht="57.75" customHeight="1" x14ac:dyDescent="0.2">
      <c r="A2" s="72" t="s">
        <v>39</v>
      </c>
      <c r="B2" s="72"/>
      <c r="C2" s="72"/>
      <c r="D2" s="72"/>
      <c r="E2" s="72"/>
      <c r="F2" s="72"/>
      <c r="G2" s="72"/>
    </row>
  </sheetData>
  <sheetProtection algorithmName="SHA-512" hashValue="LKbPDdO+sut/xb6T7Zots1ch+HogGZFWuW0d7dYkBVFDB5xpSrhHiplQDBjbsDjYZDt3XioFxy/BJsOZkR0qsw==" saltValue="h9e/+aC7hPVVtATS8VRieA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AZ83"/>
  <sheetViews>
    <sheetView showGridLines="0" topLeftCell="B26" zoomScaleNormal="100" zoomScaleSheetLayoutView="75" workbookViewId="0">
      <selection activeCell="A28" sqref="A28"/>
    </sheetView>
  </sheetViews>
  <sheetFormatPr defaultColWidth="9" defaultRowHeight="12.9" x14ac:dyDescent="0.2"/>
  <cols>
    <col min="1" max="1" width="8.375" hidden="1" customWidth="1"/>
    <col min="2" max="2" width="13.375" customWidth="1"/>
    <col min="3" max="3" width="7.375" style="50" customWidth="1"/>
    <col min="4" max="4" width="13" style="50" customWidth="1"/>
    <col min="5" max="5" width="9.75" style="50" customWidth="1"/>
    <col min="6" max="6" width="11.75" customWidth="1"/>
    <col min="7" max="9" width="13" customWidth="1"/>
    <col min="10" max="10" width="5.625" customWidth="1"/>
    <col min="11" max="11" width="4.25" customWidth="1"/>
    <col min="12" max="15" width="10.75" customWidth="1"/>
    <col min="52" max="52" width="95.375" customWidth="1"/>
  </cols>
  <sheetData>
    <row r="1" spans="1:15" ht="33.799999999999997" customHeight="1" x14ac:dyDescent="0.2">
      <c r="A1" s="46" t="s">
        <v>36</v>
      </c>
      <c r="B1" s="73" t="s">
        <v>41</v>
      </c>
      <c r="C1" s="74"/>
      <c r="D1" s="74"/>
      <c r="E1" s="74"/>
      <c r="F1" s="74"/>
      <c r="G1" s="74"/>
      <c r="H1" s="74"/>
      <c r="I1" s="74"/>
      <c r="J1" s="75"/>
    </row>
    <row r="2" spans="1:15" ht="36" customHeight="1" x14ac:dyDescent="0.2">
      <c r="A2" s="2"/>
      <c r="B2" s="104" t="s">
        <v>22</v>
      </c>
      <c r="C2" s="105"/>
      <c r="D2" s="106" t="s">
        <v>44</v>
      </c>
      <c r="E2" s="107" t="s">
        <v>45</v>
      </c>
      <c r="F2" s="108"/>
      <c r="G2" s="108"/>
      <c r="H2" s="108"/>
      <c r="I2" s="108"/>
      <c r="J2" s="109"/>
      <c r="O2" s="1"/>
    </row>
    <row r="3" spans="1:15" ht="27" hidden="1" customHeight="1" x14ac:dyDescent="0.2">
      <c r="A3" s="2"/>
      <c r="B3" s="110"/>
      <c r="C3" s="105"/>
      <c r="D3" s="111"/>
      <c r="E3" s="112"/>
      <c r="F3" s="113"/>
      <c r="G3" s="113"/>
      <c r="H3" s="113"/>
      <c r="I3" s="113"/>
      <c r="J3" s="114"/>
    </row>
    <row r="4" spans="1:15" ht="23.3" customHeight="1" x14ac:dyDescent="0.2">
      <c r="A4" s="2"/>
      <c r="B4" s="115"/>
      <c r="C4" s="116"/>
      <c r="D4" s="117"/>
      <c r="E4" s="118"/>
      <c r="F4" s="118"/>
      <c r="G4" s="118"/>
      <c r="H4" s="118"/>
      <c r="I4" s="118"/>
      <c r="J4" s="119"/>
    </row>
    <row r="5" spans="1:15" ht="23.95" customHeight="1" x14ac:dyDescent="0.2">
      <c r="A5" s="2"/>
      <c r="B5" s="30" t="s">
        <v>42</v>
      </c>
      <c r="D5" s="120" t="s">
        <v>46</v>
      </c>
      <c r="E5" s="87"/>
      <c r="F5" s="87"/>
      <c r="G5" s="87"/>
      <c r="H5" s="18" t="s">
        <v>40</v>
      </c>
      <c r="I5" s="124" t="s">
        <v>50</v>
      </c>
      <c r="J5" s="8"/>
    </row>
    <row r="6" spans="1:15" ht="15.8" customHeight="1" x14ac:dyDescent="0.2">
      <c r="A6" s="2"/>
      <c r="B6" s="27"/>
      <c r="C6" s="52"/>
      <c r="D6" s="121" t="s">
        <v>47</v>
      </c>
      <c r="E6" s="88"/>
      <c r="F6" s="88"/>
      <c r="G6" s="88"/>
      <c r="H6" s="18" t="s">
        <v>34</v>
      </c>
      <c r="I6" s="124" t="s">
        <v>51</v>
      </c>
      <c r="J6" s="8"/>
    </row>
    <row r="7" spans="1:15" ht="15.8" customHeight="1" x14ac:dyDescent="0.2">
      <c r="A7" s="2"/>
      <c r="B7" s="28"/>
      <c r="C7" s="53"/>
      <c r="D7" s="123" t="s">
        <v>49</v>
      </c>
      <c r="E7" s="122" t="s">
        <v>48</v>
      </c>
      <c r="F7" s="89"/>
      <c r="G7" s="89"/>
      <c r="H7" s="23"/>
      <c r="I7" s="22"/>
      <c r="J7" s="33"/>
    </row>
    <row r="8" spans="1:15" ht="23.95" hidden="1" customHeight="1" x14ac:dyDescent="0.2">
      <c r="A8" s="2"/>
      <c r="B8" s="30" t="s">
        <v>20</v>
      </c>
      <c r="D8" s="125" t="s">
        <v>43</v>
      </c>
      <c r="H8" s="18" t="s">
        <v>40</v>
      </c>
      <c r="I8" s="124" t="s">
        <v>55</v>
      </c>
      <c r="J8" s="8"/>
    </row>
    <row r="9" spans="1:15" ht="15.8" hidden="1" customHeight="1" x14ac:dyDescent="0.2">
      <c r="A9" s="2"/>
      <c r="B9" s="2"/>
      <c r="D9" s="125" t="s">
        <v>52</v>
      </c>
      <c r="H9" s="18" t="s">
        <v>34</v>
      </c>
      <c r="I9" s="124" t="s">
        <v>56</v>
      </c>
      <c r="J9" s="8"/>
    </row>
    <row r="10" spans="1:15" ht="15.8" hidden="1" customHeight="1" x14ac:dyDescent="0.2">
      <c r="A10" s="2"/>
      <c r="B10" s="34"/>
      <c r="C10" s="53"/>
      <c r="D10" s="123" t="s">
        <v>54</v>
      </c>
      <c r="E10" s="126" t="s">
        <v>53</v>
      </c>
      <c r="F10" s="23"/>
      <c r="G10" s="14"/>
      <c r="H10" s="14"/>
      <c r="I10" s="35"/>
      <c r="J10" s="33"/>
    </row>
    <row r="11" spans="1:15" ht="23.95" customHeight="1" x14ac:dyDescent="0.2">
      <c r="A11" s="2"/>
      <c r="B11" s="30" t="s">
        <v>19</v>
      </c>
      <c r="D11" s="127"/>
      <c r="E11" s="127"/>
      <c r="F11" s="127"/>
      <c r="G11" s="127"/>
      <c r="H11" s="18" t="s">
        <v>40</v>
      </c>
      <c r="I11" s="132"/>
      <c r="J11" s="8"/>
    </row>
    <row r="12" spans="1:15" ht="15.8" customHeight="1" x14ac:dyDescent="0.2">
      <c r="A12" s="2"/>
      <c r="B12" s="27"/>
      <c r="C12" s="52"/>
      <c r="D12" s="128"/>
      <c r="E12" s="128"/>
      <c r="F12" s="128"/>
      <c r="G12" s="128"/>
      <c r="H12" s="18" t="s">
        <v>34</v>
      </c>
      <c r="I12" s="132"/>
      <c r="J12" s="8"/>
    </row>
    <row r="13" spans="1:15" ht="15.8" customHeight="1" x14ac:dyDescent="0.2">
      <c r="A13" s="2"/>
      <c r="B13" s="28"/>
      <c r="C13" s="53"/>
      <c r="D13" s="131"/>
      <c r="E13" s="129"/>
      <c r="F13" s="130"/>
      <c r="G13" s="130"/>
      <c r="H13" s="19"/>
      <c r="I13" s="22"/>
      <c r="J13" s="33"/>
    </row>
    <row r="14" spans="1:15" ht="23.95" customHeight="1" x14ac:dyDescent="0.2">
      <c r="A14" s="2"/>
      <c r="B14" s="42" t="s">
        <v>21</v>
      </c>
      <c r="C14" s="54"/>
      <c r="D14" s="55" t="s">
        <v>43</v>
      </c>
      <c r="E14" s="56"/>
      <c r="F14" s="43"/>
      <c r="G14" s="43"/>
      <c r="H14" s="44"/>
      <c r="I14" s="43"/>
      <c r="J14" s="45"/>
    </row>
    <row r="15" spans="1:15" ht="32.299999999999997" customHeight="1" x14ac:dyDescent="0.2">
      <c r="A15" s="2"/>
      <c r="B15" s="34" t="s">
        <v>32</v>
      </c>
      <c r="C15" s="57"/>
      <c r="D15" s="51"/>
      <c r="E15" s="82"/>
      <c r="F15" s="82"/>
      <c r="G15" s="83"/>
      <c r="H15" s="83"/>
      <c r="I15" s="83" t="s">
        <v>29</v>
      </c>
      <c r="J15" s="84"/>
    </row>
    <row r="16" spans="1:15" ht="23.3" customHeight="1" x14ac:dyDescent="0.2">
      <c r="A16" s="196" t="s">
        <v>24</v>
      </c>
      <c r="B16" s="37" t="s">
        <v>24</v>
      </c>
      <c r="C16" s="58"/>
      <c r="D16" s="59"/>
      <c r="E16" s="79"/>
      <c r="F16" s="80"/>
      <c r="G16" s="79"/>
      <c r="H16" s="80"/>
      <c r="I16" s="79">
        <f>SUMIF(F66:F79,A16,I66:I79)+SUMIF(F66:F79,"PSU",I66:I79)</f>
        <v>0</v>
      </c>
      <c r="J16" s="81"/>
    </row>
    <row r="17" spans="1:10" ht="23.3" customHeight="1" x14ac:dyDescent="0.2">
      <c r="A17" s="196" t="s">
        <v>25</v>
      </c>
      <c r="B17" s="37" t="s">
        <v>25</v>
      </c>
      <c r="C17" s="58"/>
      <c r="D17" s="59"/>
      <c r="E17" s="79"/>
      <c r="F17" s="80"/>
      <c r="G17" s="79"/>
      <c r="H17" s="80"/>
      <c r="I17" s="79">
        <f>SUMIF(F66:F79,A17,I66:I79)</f>
        <v>0</v>
      </c>
      <c r="J17" s="81"/>
    </row>
    <row r="18" spans="1:10" ht="23.3" customHeight="1" x14ac:dyDescent="0.2">
      <c r="A18" s="196" t="s">
        <v>26</v>
      </c>
      <c r="B18" s="37" t="s">
        <v>26</v>
      </c>
      <c r="C18" s="58"/>
      <c r="D18" s="59"/>
      <c r="E18" s="79"/>
      <c r="F18" s="80"/>
      <c r="G18" s="79"/>
      <c r="H18" s="80"/>
      <c r="I18" s="79">
        <f>SUMIF(F66:F79,A18,I66:I79)</f>
        <v>0</v>
      </c>
      <c r="J18" s="81"/>
    </row>
    <row r="19" spans="1:10" ht="23.3" customHeight="1" x14ac:dyDescent="0.2">
      <c r="A19" s="196" t="s">
        <v>115</v>
      </c>
      <c r="B19" s="37" t="s">
        <v>27</v>
      </c>
      <c r="C19" s="58"/>
      <c r="D19" s="59"/>
      <c r="E19" s="79"/>
      <c r="F19" s="80"/>
      <c r="G19" s="79"/>
      <c r="H19" s="80"/>
      <c r="I19" s="79">
        <f>SUMIF(F66:F79,A19,I66:I79)</f>
        <v>0</v>
      </c>
      <c r="J19" s="81"/>
    </row>
    <row r="20" spans="1:10" ht="23.3" customHeight="1" x14ac:dyDescent="0.2">
      <c r="A20" s="196" t="s">
        <v>114</v>
      </c>
      <c r="B20" s="37" t="s">
        <v>28</v>
      </c>
      <c r="C20" s="58"/>
      <c r="D20" s="59"/>
      <c r="E20" s="79"/>
      <c r="F20" s="80"/>
      <c r="G20" s="79"/>
      <c r="H20" s="80"/>
      <c r="I20" s="79">
        <f>SUMIF(F66:F79,A20,I66:I79)</f>
        <v>0</v>
      </c>
      <c r="J20" s="81"/>
    </row>
    <row r="21" spans="1:10" ht="23.3" customHeight="1" x14ac:dyDescent="0.25">
      <c r="A21" s="2"/>
      <c r="B21" s="47" t="s">
        <v>29</v>
      </c>
      <c r="C21" s="60"/>
      <c r="D21" s="61"/>
      <c r="E21" s="85"/>
      <c r="F21" s="86"/>
      <c r="G21" s="85"/>
      <c r="H21" s="86"/>
      <c r="I21" s="85">
        <f>SUM(I16:J20)</f>
        <v>0</v>
      </c>
      <c r="J21" s="95"/>
    </row>
    <row r="22" spans="1:10" ht="32.950000000000003" customHeight="1" x14ac:dyDescent="0.2">
      <c r="A22" s="2"/>
      <c r="B22" s="41" t="s">
        <v>33</v>
      </c>
      <c r="C22" s="58"/>
      <c r="D22" s="59"/>
      <c r="E22" s="62"/>
      <c r="F22" s="38"/>
      <c r="G22" s="32"/>
      <c r="H22" s="32"/>
      <c r="I22" s="32"/>
      <c r="J22" s="39"/>
    </row>
    <row r="23" spans="1:10" ht="23.3" customHeight="1" x14ac:dyDescent="0.2">
      <c r="A23" s="2">
        <f>ZakladDPHSni*SazbaDPH1/100</f>
        <v>0</v>
      </c>
      <c r="B23" s="37" t="s">
        <v>12</v>
      </c>
      <c r="C23" s="58"/>
      <c r="D23" s="59"/>
      <c r="E23" s="63">
        <v>15</v>
      </c>
      <c r="F23" s="38" t="s">
        <v>0</v>
      </c>
      <c r="G23" s="93">
        <f>ZakladDPHSniVypocet</f>
        <v>0</v>
      </c>
      <c r="H23" s="94"/>
      <c r="I23" s="94"/>
      <c r="J23" s="39" t="str">
        <f t="shared" ref="J23:J28" si="0">Mena</f>
        <v>CZK</v>
      </c>
    </row>
    <row r="24" spans="1:10" ht="23.3" customHeight="1" x14ac:dyDescent="0.2">
      <c r="A24" s="2">
        <f>(A23-INT(A23))*100</f>
        <v>0</v>
      </c>
      <c r="B24" s="37" t="s">
        <v>13</v>
      </c>
      <c r="C24" s="58"/>
      <c r="D24" s="59"/>
      <c r="E24" s="63">
        <f>SazbaDPH1</f>
        <v>15</v>
      </c>
      <c r="F24" s="38" t="s">
        <v>0</v>
      </c>
      <c r="G24" s="91">
        <f>A23</f>
        <v>0</v>
      </c>
      <c r="H24" s="92"/>
      <c r="I24" s="92"/>
      <c r="J24" s="39" t="str">
        <f t="shared" si="0"/>
        <v>CZK</v>
      </c>
    </row>
    <row r="25" spans="1:10" ht="23.3" customHeight="1" x14ac:dyDescent="0.2">
      <c r="A25" s="2">
        <f>ZakladDPHZakl*SazbaDPH2/100</f>
        <v>0</v>
      </c>
      <c r="B25" s="37" t="s">
        <v>14</v>
      </c>
      <c r="C25" s="58"/>
      <c r="D25" s="59"/>
      <c r="E25" s="63">
        <v>21</v>
      </c>
      <c r="F25" s="38" t="s">
        <v>0</v>
      </c>
      <c r="G25" s="93">
        <f>ZakladDPHZaklVypocet</f>
        <v>0</v>
      </c>
      <c r="H25" s="94"/>
      <c r="I25" s="94"/>
      <c r="J25" s="39" t="str">
        <f t="shared" si="0"/>
        <v>CZK</v>
      </c>
    </row>
    <row r="26" spans="1:10" ht="23.3" customHeight="1" x14ac:dyDescent="0.2">
      <c r="A26" s="2">
        <f>(A25-INT(A25))*100</f>
        <v>0</v>
      </c>
      <c r="B26" s="31" t="s">
        <v>15</v>
      </c>
      <c r="C26" s="64"/>
      <c r="D26" s="51"/>
      <c r="E26" s="65">
        <f>SazbaDPH2</f>
        <v>21</v>
      </c>
      <c r="F26" s="29" t="s">
        <v>0</v>
      </c>
      <c r="G26" s="76">
        <f>A25</f>
        <v>0</v>
      </c>
      <c r="H26" s="77"/>
      <c r="I26" s="77"/>
      <c r="J26" s="36" t="str">
        <f t="shared" si="0"/>
        <v>CZK</v>
      </c>
    </row>
    <row r="27" spans="1:10" ht="23.3" customHeight="1" thickBot="1" x14ac:dyDescent="0.25">
      <c r="A27" s="2">
        <f>ZakladDPHSni+DPHSni+ZakladDPHZakl+DPHZakl</f>
        <v>0</v>
      </c>
      <c r="B27" s="30" t="s">
        <v>4</v>
      </c>
      <c r="C27" s="66"/>
      <c r="D27" s="67"/>
      <c r="E27" s="66"/>
      <c r="F27" s="16"/>
      <c r="G27" s="78">
        <f>CenaCelkem-(ZakladDPHSni+DPHSni+ZakladDPHZakl+DPHZakl)</f>
        <v>0</v>
      </c>
      <c r="H27" s="78"/>
      <c r="I27" s="78"/>
      <c r="J27" s="40" t="str">
        <f t="shared" si="0"/>
        <v>CZK</v>
      </c>
    </row>
    <row r="28" spans="1:10" ht="27.7" hidden="1" customHeight="1" thickBot="1" x14ac:dyDescent="0.25">
      <c r="A28" s="2"/>
      <c r="B28" s="164" t="s">
        <v>23</v>
      </c>
      <c r="C28" s="165"/>
      <c r="D28" s="165"/>
      <c r="E28" s="166"/>
      <c r="F28" s="167"/>
      <c r="G28" s="168">
        <f>ZakladDPHSniVypocet+ZakladDPHZaklVypocet</f>
        <v>0</v>
      </c>
      <c r="H28" s="168"/>
      <c r="I28" s="168"/>
      <c r="J28" s="169" t="str">
        <f t="shared" si="0"/>
        <v>CZK</v>
      </c>
    </row>
    <row r="29" spans="1:10" ht="27.7" customHeight="1" thickBot="1" x14ac:dyDescent="0.25">
      <c r="A29" s="2">
        <f>(A27-INT(A27))*100</f>
        <v>0</v>
      </c>
      <c r="B29" s="164" t="s">
        <v>35</v>
      </c>
      <c r="C29" s="170"/>
      <c r="D29" s="170"/>
      <c r="E29" s="170"/>
      <c r="F29" s="171"/>
      <c r="G29" s="172">
        <f>A27</f>
        <v>0</v>
      </c>
      <c r="H29" s="172"/>
      <c r="I29" s="172"/>
      <c r="J29" s="173" t="s">
        <v>68</v>
      </c>
    </row>
    <row r="30" spans="1:10" ht="12.75" customHeight="1" x14ac:dyDescent="0.2">
      <c r="A30" s="2"/>
      <c r="B30" s="2"/>
      <c r="J30" s="9"/>
    </row>
    <row r="31" spans="1:10" ht="30.1" customHeight="1" x14ac:dyDescent="0.2">
      <c r="A31" s="2"/>
      <c r="B31" s="2"/>
      <c r="J31" s="9"/>
    </row>
    <row r="32" spans="1:10" ht="18.7" customHeight="1" x14ac:dyDescent="0.2">
      <c r="A32" s="2"/>
      <c r="B32" s="17"/>
      <c r="C32" s="68" t="s">
        <v>11</v>
      </c>
      <c r="D32" s="69"/>
      <c r="E32" s="69"/>
      <c r="F32" s="15" t="s">
        <v>10</v>
      </c>
      <c r="G32" s="25"/>
      <c r="H32" s="26"/>
      <c r="I32" s="25"/>
      <c r="J32" s="9"/>
    </row>
    <row r="33" spans="1:52" ht="47.25" customHeight="1" x14ac:dyDescent="0.2">
      <c r="A33" s="2"/>
      <c r="B33" s="2"/>
      <c r="J33" s="9"/>
    </row>
    <row r="34" spans="1:52" s="21" customFormat="1" ht="18.7" customHeight="1" x14ac:dyDescent="0.25">
      <c r="A34" s="20"/>
      <c r="B34" s="20"/>
      <c r="C34" s="70"/>
      <c r="D34" s="96"/>
      <c r="E34" s="97"/>
      <c r="G34" s="98"/>
      <c r="H34" s="99"/>
      <c r="I34" s="99"/>
      <c r="J34" s="24"/>
    </row>
    <row r="35" spans="1:52" ht="12.75" customHeight="1" x14ac:dyDescent="0.2">
      <c r="A35" s="2"/>
      <c r="B35" s="2"/>
      <c r="D35" s="90" t="s">
        <v>2</v>
      </c>
      <c r="E35" s="90"/>
      <c r="H35" s="10" t="s">
        <v>3</v>
      </c>
      <c r="J35" s="9"/>
    </row>
    <row r="36" spans="1:52" ht="13.6" customHeight="1" thickBot="1" x14ac:dyDescent="0.25">
      <c r="A36" s="11"/>
      <c r="B36" s="11"/>
      <c r="C36" s="71"/>
      <c r="D36" s="71"/>
      <c r="E36" s="71"/>
      <c r="F36" s="12"/>
      <c r="G36" s="12"/>
      <c r="H36" s="12"/>
      <c r="I36" s="12"/>
      <c r="J36" s="13"/>
    </row>
    <row r="37" spans="1:52" ht="27" customHeight="1" x14ac:dyDescent="0.2">
      <c r="B37" s="136" t="s">
        <v>16</v>
      </c>
      <c r="C37" s="137"/>
      <c r="D37" s="137"/>
      <c r="E37" s="137"/>
      <c r="F37" s="138"/>
      <c r="G37" s="138"/>
      <c r="H37" s="138"/>
      <c r="I37" s="138"/>
      <c r="J37" s="139"/>
    </row>
    <row r="38" spans="1:52" ht="25.5" customHeight="1" x14ac:dyDescent="0.2">
      <c r="A38" s="135" t="s">
        <v>37</v>
      </c>
      <c r="B38" s="140" t="s">
        <v>17</v>
      </c>
      <c r="C38" s="141" t="s">
        <v>5</v>
      </c>
      <c r="D38" s="141"/>
      <c r="E38" s="141"/>
      <c r="F38" s="142" t="str">
        <f>B23</f>
        <v>Základ pro sníženou DPH</v>
      </c>
      <c r="G38" s="142" t="str">
        <f>B25</f>
        <v>Základ pro základní DPH</v>
      </c>
      <c r="H38" s="143" t="s">
        <v>18</v>
      </c>
      <c r="I38" s="143" t="s">
        <v>1</v>
      </c>
      <c r="J38" s="144" t="s">
        <v>0</v>
      </c>
    </row>
    <row r="39" spans="1:52" ht="25.5" hidden="1" customHeight="1" x14ac:dyDescent="0.2">
      <c r="A39" s="135">
        <v>1</v>
      </c>
      <c r="B39" s="145" t="s">
        <v>57</v>
      </c>
      <c r="C39" s="146"/>
      <c r="D39" s="146"/>
      <c r="E39" s="146"/>
      <c r="F39" s="147">
        <f>'SO01 1 Pol'!AE246+'SO01 2 Pol'!AE77+'SO01 3 Pol'!AE27</f>
        <v>0</v>
      </c>
      <c r="G39" s="148">
        <f>'SO01 1 Pol'!AF246+'SO01 2 Pol'!AF77+'SO01 3 Pol'!AF27</f>
        <v>0</v>
      </c>
      <c r="H39" s="149">
        <f>(F39*SazbaDPH1/100)+(G39*SazbaDPH2/100)</f>
        <v>0</v>
      </c>
      <c r="I39" s="149">
        <f>F39+G39+H39</f>
        <v>0</v>
      </c>
      <c r="J39" s="150" t="str">
        <f>IF(CenaCelkemVypocet=0,"",I39/CenaCelkemVypocet*100)</f>
        <v/>
      </c>
    </row>
    <row r="40" spans="1:52" ht="25.5" customHeight="1" x14ac:dyDescent="0.2">
      <c r="A40" s="135">
        <v>2</v>
      </c>
      <c r="B40" s="151"/>
      <c r="C40" s="152" t="s">
        <v>58</v>
      </c>
      <c r="D40" s="152"/>
      <c r="E40" s="152"/>
      <c r="F40" s="153"/>
      <c r="G40" s="154"/>
      <c r="H40" s="154">
        <f>(F40*SazbaDPH1/100)+(G40*SazbaDPH2/100)</f>
        <v>0</v>
      </c>
      <c r="I40" s="154"/>
      <c r="J40" s="155"/>
    </row>
    <row r="41" spans="1:52" ht="25.5" customHeight="1" x14ac:dyDescent="0.2">
      <c r="A41" s="135">
        <v>2</v>
      </c>
      <c r="B41" s="151" t="s">
        <v>59</v>
      </c>
      <c r="C41" s="152" t="s">
        <v>60</v>
      </c>
      <c r="D41" s="152"/>
      <c r="E41" s="152"/>
      <c r="F41" s="153">
        <f>'SO01 1 Pol'!AE246+'SO01 2 Pol'!AE77+'SO01 3 Pol'!AE27</f>
        <v>0</v>
      </c>
      <c r="G41" s="154">
        <f>'SO01 1 Pol'!AF246+'SO01 2 Pol'!AF77+'SO01 3 Pol'!AF27</f>
        <v>0</v>
      </c>
      <c r="H41" s="154">
        <f>(F41*SazbaDPH1/100)+(G41*SazbaDPH2/100)</f>
        <v>0</v>
      </c>
      <c r="I41" s="154">
        <f>F41+G41+H41</f>
        <v>0</v>
      </c>
      <c r="J41" s="155" t="str">
        <f>IF(CenaCelkemVypocet=0,"",I41/CenaCelkemVypocet*100)</f>
        <v/>
      </c>
    </row>
    <row r="42" spans="1:52" ht="25.5" customHeight="1" x14ac:dyDescent="0.2">
      <c r="A42" s="135">
        <v>3</v>
      </c>
      <c r="B42" s="156" t="s">
        <v>61</v>
      </c>
      <c r="C42" s="146" t="s">
        <v>62</v>
      </c>
      <c r="D42" s="146"/>
      <c r="E42" s="146"/>
      <c r="F42" s="157">
        <f>'SO01 1 Pol'!AE246</f>
        <v>0</v>
      </c>
      <c r="G42" s="149">
        <f>'SO01 1 Pol'!AF246</f>
        <v>0</v>
      </c>
      <c r="H42" s="149">
        <f>(F42*SazbaDPH1/100)+(G42*SazbaDPH2/100)</f>
        <v>0</v>
      </c>
      <c r="I42" s="149">
        <f>F42+G42+H42</f>
        <v>0</v>
      </c>
      <c r="J42" s="150" t="str">
        <f>IF(CenaCelkemVypocet=0,"",I42/CenaCelkemVypocet*100)</f>
        <v/>
      </c>
    </row>
    <row r="43" spans="1:52" ht="25.5" customHeight="1" x14ac:dyDescent="0.2">
      <c r="A43" s="135">
        <v>3</v>
      </c>
      <c r="B43" s="156" t="s">
        <v>63</v>
      </c>
      <c r="C43" s="146" t="s">
        <v>64</v>
      </c>
      <c r="D43" s="146"/>
      <c r="E43" s="146"/>
      <c r="F43" s="157">
        <f>'SO01 2 Pol'!AE77</f>
        <v>0</v>
      </c>
      <c r="G43" s="149">
        <f>'SO01 2 Pol'!AF77</f>
        <v>0</v>
      </c>
      <c r="H43" s="149">
        <f>(F43*SazbaDPH1/100)+(G43*SazbaDPH2/100)</f>
        <v>0</v>
      </c>
      <c r="I43" s="149">
        <f>F43+G43+H43</f>
        <v>0</v>
      </c>
      <c r="J43" s="150" t="str">
        <f>IF(CenaCelkemVypocet=0,"",I43/CenaCelkemVypocet*100)</f>
        <v/>
      </c>
    </row>
    <row r="44" spans="1:52" ht="25.5" customHeight="1" x14ac:dyDescent="0.2">
      <c r="A44" s="135">
        <v>3</v>
      </c>
      <c r="B44" s="156" t="s">
        <v>65</v>
      </c>
      <c r="C44" s="146" t="s">
        <v>66</v>
      </c>
      <c r="D44" s="146"/>
      <c r="E44" s="146"/>
      <c r="F44" s="157">
        <f>'SO01 3 Pol'!AE27</f>
        <v>0</v>
      </c>
      <c r="G44" s="149">
        <f>'SO01 3 Pol'!AF27</f>
        <v>0</v>
      </c>
      <c r="H44" s="149">
        <f>(F44*SazbaDPH1/100)+(G44*SazbaDPH2/100)</f>
        <v>0</v>
      </c>
      <c r="I44" s="149">
        <f>F44+G44+H44</f>
        <v>0</v>
      </c>
      <c r="J44" s="150" t="str">
        <f>IF(CenaCelkemVypocet=0,"",I44/CenaCelkemVypocet*100)</f>
        <v/>
      </c>
    </row>
    <row r="45" spans="1:52" ht="25.5" customHeight="1" x14ac:dyDescent="0.2">
      <c r="A45" s="135"/>
      <c r="B45" s="158" t="s">
        <v>67</v>
      </c>
      <c r="C45" s="159"/>
      <c r="D45" s="159"/>
      <c r="E45" s="160"/>
      <c r="F45" s="161">
        <f>SUMIF(A39:A44,"=1",F39:F44)</f>
        <v>0</v>
      </c>
      <c r="G45" s="162">
        <f>SUMIF(A39:A44,"=1",G39:G44)</f>
        <v>0</v>
      </c>
      <c r="H45" s="162">
        <f>SUMIF(A39:A44,"=1",H39:H44)</f>
        <v>0</v>
      </c>
      <c r="I45" s="162">
        <f>SUMIF(A39:A44,"=1",I39:I44)</f>
        <v>0</v>
      </c>
      <c r="J45" s="163">
        <f>SUMIF(A39:A44,"=1",J39:J44)</f>
        <v>0</v>
      </c>
    </row>
    <row r="47" spans="1:52" x14ac:dyDescent="0.2">
      <c r="A47" t="s">
        <v>69</v>
      </c>
      <c r="B47" t="s">
        <v>70</v>
      </c>
    </row>
    <row r="48" spans="1:52" x14ac:dyDescent="0.2">
      <c r="B48" s="175" t="s">
        <v>71</v>
      </c>
      <c r="C48" s="175"/>
      <c r="D48" s="175"/>
      <c r="E48" s="175"/>
      <c r="F48" s="175"/>
      <c r="G48" s="175"/>
      <c r="H48" s="175"/>
      <c r="I48" s="175"/>
      <c r="J48" s="175"/>
      <c r="AZ48" s="174" t="str">
        <f>B48</f>
        <v>Předmětem toho rozpočtu je odstranění rodinného domu bez</v>
      </c>
    </row>
    <row r="49" spans="1:52" x14ac:dyDescent="0.2">
      <c r="B49" s="175" t="s">
        <v>72</v>
      </c>
      <c r="C49" s="175"/>
      <c r="D49" s="175"/>
      <c r="E49" s="175"/>
      <c r="F49" s="175"/>
      <c r="G49" s="175"/>
      <c r="H49" s="175"/>
      <c r="I49" s="175"/>
      <c r="J49" s="175"/>
      <c r="AZ49" s="174" t="str">
        <f>B49</f>
        <v>- podlahy domu</v>
      </c>
    </row>
    <row r="50" spans="1:52" x14ac:dyDescent="0.2">
      <c r="B50" s="175" t="s">
        <v>73</v>
      </c>
      <c r="C50" s="175"/>
      <c r="D50" s="175"/>
      <c r="E50" s="175"/>
      <c r="F50" s="175"/>
      <c r="G50" s="175"/>
      <c r="H50" s="175"/>
      <c r="I50" s="175"/>
      <c r="J50" s="175"/>
      <c r="AZ50" s="174" t="str">
        <f>B50</f>
        <v>- základových konstrukcí</v>
      </c>
    </row>
    <row r="51" spans="1:52" x14ac:dyDescent="0.2">
      <c r="B51" s="175" t="s">
        <v>74</v>
      </c>
      <c r="C51" s="175"/>
      <c r="D51" s="175"/>
      <c r="E51" s="175"/>
      <c r="F51" s="175"/>
      <c r="G51" s="175"/>
      <c r="H51" s="175"/>
      <c r="I51" s="175"/>
      <c r="J51" s="175"/>
      <c r="AZ51" s="174" t="str">
        <f>B51</f>
        <v>- jímek ve dvorní části domu</v>
      </c>
    </row>
    <row r="52" spans="1:52" x14ac:dyDescent="0.2">
      <c r="A52" t="s">
        <v>69</v>
      </c>
      <c r="B52" t="s">
        <v>75</v>
      </c>
    </row>
    <row r="53" spans="1:52" x14ac:dyDescent="0.2">
      <c r="B53" s="175" t="s">
        <v>76</v>
      </c>
      <c r="C53" s="175"/>
      <c r="D53" s="175"/>
      <c r="E53" s="175"/>
      <c r="F53" s="175"/>
      <c r="G53" s="175"/>
      <c r="H53" s="175"/>
      <c r="I53" s="175"/>
      <c r="J53" s="175"/>
      <c r="AZ53" s="174" t="str">
        <f>B53</f>
        <v>Předmětem toho rozpočtu jsou související práce s odstraněním RD spočívající v:</v>
      </c>
    </row>
    <row r="54" spans="1:52" x14ac:dyDescent="0.2">
      <c r="B54" s="175" t="s">
        <v>77</v>
      </c>
      <c r="C54" s="175"/>
      <c r="D54" s="175"/>
      <c r="E54" s="175"/>
      <c r="F54" s="175"/>
      <c r="G54" s="175"/>
      <c r="H54" s="175"/>
      <c r="I54" s="175"/>
      <c r="J54" s="175"/>
      <c r="AZ54" s="174" t="str">
        <f>B54</f>
        <v>1) Podrovnávka a oplechování atikové zdi + nedobouraného štítu u RD č.p. 56</v>
      </c>
    </row>
    <row r="55" spans="1:52" ht="25.85" x14ac:dyDescent="0.2">
      <c r="B55" s="175" t="s">
        <v>78</v>
      </c>
      <c r="C55" s="175"/>
      <c r="D55" s="175"/>
      <c r="E55" s="175"/>
      <c r="F55" s="175"/>
      <c r="G55" s="175"/>
      <c r="H55" s="175"/>
      <c r="I55" s="175"/>
      <c r="J55" s="175"/>
      <c r="AZ55" s="174" t="str">
        <f>B55</f>
        <v>2) Opatření svislé a vodorovné hydroizolace v pásu 0,50 m svislá + 0,50 m vodorovná na styku stěna a podlaha u RD č.p. 56</v>
      </c>
    </row>
    <row r="56" spans="1:52" x14ac:dyDescent="0.2">
      <c r="B56" s="175" t="s">
        <v>79</v>
      </c>
      <c r="C56" s="175"/>
      <c r="D56" s="175"/>
      <c r="E56" s="175"/>
      <c r="F56" s="175"/>
      <c r="G56" s="175"/>
      <c r="H56" s="175"/>
      <c r="I56" s="175"/>
      <c r="J56" s="175"/>
      <c r="AZ56" s="174" t="str">
        <f>B56</f>
        <v>3) Montáž, demontáž a pronájem lešení + omítka štítu budovy č.p. 170 vč. fasádního  nátěru</v>
      </c>
    </row>
    <row r="57" spans="1:52" x14ac:dyDescent="0.2">
      <c r="A57" t="s">
        <v>80</v>
      </c>
      <c r="B57" t="s">
        <v>81</v>
      </c>
    </row>
    <row r="58" spans="1:52" ht="38.75" x14ac:dyDescent="0.2">
      <c r="B58" s="175" t="s">
        <v>82</v>
      </c>
      <c r="C58" s="175"/>
      <c r="D58" s="175"/>
      <c r="E58" s="175"/>
      <c r="F58" s="175"/>
      <c r="G58" s="175"/>
      <c r="H58" s="175"/>
      <c r="I58" s="175"/>
      <c r="J58" s="175"/>
      <c r="AZ58" s="174" t="str">
        <f>B58</f>
        <v>Projektová dokumentace řeší odstranění stávajícího rodinného domu, situované na pozemku parc. č. 252, k.ú. Újezd u Brna. Budova je umístěna v centrální části města , ve stávající řadové zástavbě rodinných domů - v ulici souběžné s ul. Nádražní.</v>
      </c>
    </row>
    <row r="59" spans="1:52" x14ac:dyDescent="0.2">
      <c r="B59" s="175" t="s">
        <v>83</v>
      </c>
      <c r="C59" s="175"/>
      <c r="D59" s="175"/>
      <c r="E59" s="175"/>
      <c r="F59" s="175"/>
      <c r="G59" s="175"/>
      <c r="H59" s="175"/>
      <c r="I59" s="175"/>
      <c r="J59" s="175"/>
      <c r="AZ59" s="174" t="str">
        <f>B59</f>
        <v>Rodinný dům je napojen na přípojku splaškové kanalizace elektřiny a zemního plynu.</v>
      </c>
    </row>
    <row r="60" spans="1:52" ht="25.85" x14ac:dyDescent="0.2">
      <c r="B60" s="175" t="s">
        <v>84</v>
      </c>
      <c r="C60" s="175"/>
      <c r="D60" s="175"/>
      <c r="E60" s="175"/>
      <c r="F60" s="175"/>
      <c r="G60" s="175"/>
      <c r="H60" s="175"/>
      <c r="I60" s="175"/>
      <c r="J60" s="175"/>
      <c r="AZ60" s="174" t="str">
        <f>B60</f>
        <v>Součástí záměru je odstranění stavby mimo podlahy domu, základů a podzemních nádrží. Ponechané konstrukce a části stavby budou odstraněny při výstavbě nového objektu.</v>
      </c>
    </row>
    <row r="63" spans="1:52" ht="15.65" x14ac:dyDescent="0.25">
      <c r="B63" s="176" t="s">
        <v>85</v>
      </c>
    </row>
    <row r="65" spans="1:10" ht="25.5" customHeight="1" x14ac:dyDescent="0.2">
      <c r="A65" s="178"/>
      <c r="B65" s="181" t="s">
        <v>17</v>
      </c>
      <c r="C65" s="181" t="s">
        <v>5</v>
      </c>
      <c r="D65" s="182"/>
      <c r="E65" s="182"/>
      <c r="F65" s="183" t="s">
        <v>86</v>
      </c>
      <c r="G65" s="183"/>
      <c r="H65" s="183"/>
      <c r="I65" s="183" t="s">
        <v>29</v>
      </c>
      <c r="J65" s="183" t="s">
        <v>0</v>
      </c>
    </row>
    <row r="66" spans="1:10" ht="36.700000000000003" customHeight="1" x14ac:dyDescent="0.2">
      <c r="A66" s="179"/>
      <c r="B66" s="184" t="s">
        <v>87</v>
      </c>
      <c r="C66" s="185" t="s">
        <v>88</v>
      </c>
      <c r="D66" s="186"/>
      <c r="E66" s="186"/>
      <c r="F66" s="192" t="s">
        <v>24</v>
      </c>
      <c r="G66" s="193"/>
      <c r="H66" s="193"/>
      <c r="I66" s="193">
        <f>'SO01 1 Pol'!G8+'SO01 2 Pol'!G8</f>
        <v>0</v>
      </c>
      <c r="J66" s="190" t="str">
        <f>IF(I80=0,"",I66/I80*100)</f>
        <v/>
      </c>
    </row>
    <row r="67" spans="1:10" ht="36.700000000000003" customHeight="1" x14ac:dyDescent="0.2">
      <c r="A67" s="179"/>
      <c r="B67" s="184" t="s">
        <v>89</v>
      </c>
      <c r="C67" s="185" t="s">
        <v>90</v>
      </c>
      <c r="D67" s="186"/>
      <c r="E67" s="186"/>
      <c r="F67" s="192" t="s">
        <v>24</v>
      </c>
      <c r="G67" s="193"/>
      <c r="H67" s="193"/>
      <c r="I67" s="193">
        <f>'SO01 2 Pol'!G12</f>
        <v>0</v>
      </c>
      <c r="J67" s="190" t="str">
        <f>IF(I80=0,"",I67/I80*100)</f>
        <v/>
      </c>
    </row>
    <row r="68" spans="1:10" ht="36.700000000000003" customHeight="1" x14ac:dyDescent="0.2">
      <c r="A68" s="179"/>
      <c r="B68" s="184" t="s">
        <v>91</v>
      </c>
      <c r="C68" s="185" t="s">
        <v>92</v>
      </c>
      <c r="D68" s="186"/>
      <c r="E68" s="186"/>
      <c r="F68" s="192" t="s">
        <v>24</v>
      </c>
      <c r="G68" s="193"/>
      <c r="H68" s="193"/>
      <c r="I68" s="193">
        <f>'SO01 2 Pol'!G17</f>
        <v>0</v>
      </c>
      <c r="J68" s="190" t="str">
        <f>IF(I80=0,"",I68/I80*100)</f>
        <v/>
      </c>
    </row>
    <row r="69" spans="1:10" ht="36.700000000000003" customHeight="1" x14ac:dyDescent="0.2">
      <c r="A69" s="179"/>
      <c r="B69" s="184" t="s">
        <v>93</v>
      </c>
      <c r="C69" s="185" t="s">
        <v>94</v>
      </c>
      <c r="D69" s="186"/>
      <c r="E69" s="186"/>
      <c r="F69" s="192" t="s">
        <v>24</v>
      </c>
      <c r="G69" s="193"/>
      <c r="H69" s="193"/>
      <c r="I69" s="193">
        <f>'SO01 2 Pol'!G26</f>
        <v>0</v>
      </c>
      <c r="J69" s="190" t="str">
        <f>IF(I80=0,"",I69/I80*100)</f>
        <v/>
      </c>
    </row>
    <row r="70" spans="1:10" ht="36.700000000000003" customHeight="1" x14ac:dyDescent="0.2">
      <c r="A70" s="179"/>
      <c r="B70" s="184" t="s">
        <v>95</v>
      </c>
      <c r="C70" s="185" t="s">
        <v>96</v>
      </c>
      <c r="D70" s="186"/>
      <c r="E70" s="186"/>
      <c r="F70" s="192" t="s">
        <v>24</v>
      </c>
      <c r="G70" s="193"/>
      <c r="H70" s="193"/>
      <c r="I70" s="193">
        <f>'SO01 2 Pol'!G30</f>
        <v>0</v>
      </c>
      <c r="J70" s="190" t="str">
        <f>IF(I80=0,"",I70/I80*100)</f>
        <v/>
      </c>
    </row>
    <row r="71" spans="1:10" ht="36.700000000000003" customHeight="1" x14ac:dyDescent="0.2">
      <c r="A71" s="179"/>
      <c r="B71" s="184" t="s">
        <v>97</v>
      </c>
      <c r="C71" s="185" t="s">
        <v>98</v>
      </c>
      <c r="D71" s="186"/>
      <c r="E71" s="186"/>
      <c r="F71" s="192" t="s">
        <v>24</v>
      </c>
      <c r="G71" s="193"/>
      <c r="H71" s="193"/>
      <c r="I71" s="193">
        <f>'SO01 1 Pol'!G56</f>
        <v>0</v>
      </c>
      <c r="J71" s="190" t="str">
        <f>IF(I80=0,"",I71/I80*100)</f>
        <v/>
      </c>
    </row>
    <row r="72" spans="1:10" ht="36.700000000000003" customHeight="1" x14ac:dyDescent="0.2">
      <c r="A72" s="179"/>
      <c r="B72" s="184" t="s">
        <v>99</v>
      </c>
      <c r="C72" s="185" t="s">
        <v>100</v>
      </c>
      <c r="D72" s="186"/>
      <c r="E72" s="186"/>
      <c r="F72" s="192" t="s">
        <v>24</v>
      </c>
      <c r="G72" s="193"/>
      <c r="H72" s="193"/>
      <c r="I72" s="193">
        <f>'SO01 1 Pol'!G71</f>
        <v>0</v>
      </c>
      <c r="J72" s="190" t="str">
        <f>IF(I80=0,"",I72/I80*100)</f>
        <v/>
      </c>
    </row>
    <row r="73" spans="1:10" ht="36.700000000000003" customHeight="1" x14ac:dyDescent="0.2">
      <c r="A73" s="179"/>
      <c r="B73" s="184" t="s">
        <v>101</v>
      </c>
      <c r="C73" s="185" t="s">
        <v>102</v>
      </c>
      <c r="D73" s="186"/>
      <c r="E73" s="186"/>
      <c r="F73" s="192" t="s">
        <v>24</v>
      </c>
      <c r="G73" s="193"/>
      <c r="H73" s="193"/>
      <c r="I73" s="193">
        <f>'SO01 1 Pol'!G90+'SO01 2 Pol'!G48</f>
        <v>0</v>
      </c>
      <c r="J73" s="190" t="str">
        <f>IF(I80=0,"",I73/I80*100)</f>
        <v/>
      </c>
    </row>
    <row r="74" spans="1:10" ht="36.700000000000003" customHeight="1" x14ac:dyDescent="0.2">
      <c r="A74" s="179"/>
      <c r="B74" s="184" t="s">
        <v>103</v>
      </c>
      <c r="C74" s="185" t="s">
        <v>104</v>
      </c>
      <c r="D74" s="186"/>
      <c r="E74" s="186"/>
      <c r="F74" s="192" t="s">
        <v>24</v>
      </c>
      <c r="G74" s="193"/>
      <c r="H74" s="193"/>
      <c r="I74" s="193">
        <f>'SO01 1 Pol'!G94</f>
        <v>0</v>
      </c>
      <c r="J74" s="190" t="str">
        <f>IF(I80=0,"",I74/I80*100)</f>
        <v/>
      </c>
    </row>
    <row r="75" spans="1:10" ht="36.700000000000003" customHeight="1" x14ac:dyDescent="0.2">
      <c r="A75" s="179"/>
      <c r="B75" s="184" t="s">
        <v>105</v>
      </c>
      <c r="C75" s="185" t="s">
        <v>106</v>
      </c>
      <c r="D75" s="186"/>
      <c r="E75" s="186"/>
      <c r="F75" s="192" t="s">
        <v>25</v>
      </c>
      <c r="G75" s="193"/>
      <c r="H75" s="193"/>
      <c r="I75" s="193">
        <f>'SO01 2 Pol'!G52</f>
        <v>0</v>
      </c>
      <c r="J75" s="190" t="str">
        <f>IF(I80=0,"",I75/I80*100)</f>
        <v/>
      </c>
    </row>
    <row r="76" spans="1:10" ht="36.700000000000003" customHeight="1" x14ac:dyDescent="0.2">
      <c r="A76" s="179"/>
      <c r="B76" s="184" t="s">
        <v>107</v>
      </c>
      <c r="C76" s="185" t="s">
        <v>108</v>
      </c>
      <c r="D76" s="186"/>
      <c r="E76" s="186"/>
      <c r="F76" s="192" t="s">
        <v>25</v>
      </c>
      <c r="G76" s="193"/>
      <c r="H76" s="193"/>
      <c r="I76" s="193">
        <f>'SO01 2 Pol'!G68</f>
        <v>0</v>
      </c>
      <c r="J76" s="190" t="str">
        <f>IF(I80=0,"",I76/I80*100)</f>
        <v/>
      </c>
    </row>
    <row r="77" spans="1:10" ht="36.700000000000003" customHeight="1" x14ac:dyDescent="0.2">
      <c r="A77" s="179"/>
      <c r="B77" s="184" t="s">
        <v>109</v>
      </c>
      <c r="C77" s="185" t="s">
        <v>110</v>
      </c>
      <c r="D77" s="186"/>
      <c r="E77" s="186"/>
      <c r="F77" s="192" t="s">
        <v>25</v>
      </c>
      <c r="G77" s="193"/>
      <c r="H77" s="193"/>
      <c r="I77" s="193">
        <f>'SO01 1 Pol'!G181</f>
        <v>0</v>
      </c>
      <c r="J77" s="190" t="str">
        <f>IF(I80=0,"",I77/I80*100)</f>
        <v/>
      </c>
    </row>
    <row r="78" spans="1:10" ht="36.700000000000003" customHeight="1" x14ac:dyDescent="0.2">
      <c r="A78" s="179"/>
      <c r="B78" s="184" t="s">
        <v>111</v>
      </c>
      <c r="C78" s="185" t="s">
        <v>112</v>
      </c>
      <c r="D78" s="186"/>
      <c r="E78" s="186"/>
      <c r="F78" s="192" t="s">
        <v>113</v>
      </c>
      <c r="G78" s="193"/>
      <c r="H78" s="193"/>
      <c r="I78" s="193">
        <f>'SO01 1 Pol'!G226</f>
        <v>0</v>
      </c>
      <c r="J78" s="190" t="str">
        <f>IF(I80=0,"",I78/I80*100)</f>
        <v/>
      </c>
    </row>
    <row r="79" spans="1:10" ht="36.700000000000003" customHeight="1" x14ac:dyDescent="0.2">
      <c r="A79" s="179"/>
      <c r="B79" s="184" t="s">
        <v>114</v>
      </c>
      <c r="C79" s="185" t="s">
        <v>28</v>
      </c>
      <c r="D79" s="186"/>
      <c r="E79" s="186"/>
      <c r="F79" s="192" t="s">
        <v>114</v>
      </c>
      <c r="G79" s="193"/>
      <c r="H79" s="193"/>
      <c r="I79" s="193">
        <f>'SO01 3 Pol'!G8</f>
        <v>0</v>
      </c>
      <c r="J79" s="190" t="str">
        <f>IF(I80=0,"",I79/I80*100)</f>
        <v/>
      </c>
    </row>
    <row r="80" spans="1:10" ht="25.5" customHeight="1" x14ac:dyDescent="0.2">
      <c r="A80" s="180"/>
      <c r="B80" s="187" t="s">
        <v>1</v>
      </c>
      <c r="C80" s="188"/>
      <c r="D80" s="189"/>
      <c r="E80" s="189"/>
      <c r="F80" s="194"/>
      <c r="G80" s="195"/>
      <c r="H80" s="195"/>
      <c r="I80" s="195">
        <f>SUM(I66:I79)</f>
        <v>0</v>
      </c>
      <c r="J80" s="191">
        <f>SUM(J66:J79)</f>
        <v>0</v>
      </c>
    </row>
    <row r="81" spans="6:10" x14ac:dyDescent="0.2">
      <c r="F81" s="133"/>
      <c r="G81" s="133"/>
      <c r="H81" s="133"/>
      <c r="I81" s="133"/>
      <c r="J81" s="134"/>
    </row>
    <row r="82" spans="6:10" x14ac:dyDescent="0.2">
      <c r="F82" s="133"/>
      <c r="G82" s="133"/>
      <c r="H82" s="133"/>
      <c r="I82" s="133"/>
      <c r="J82" s="134"/>
    </row>
    <row r="83" spans="6:10" x14ac:dyDescent="0.2">
      <c r="F83" s="133"/>
      <c r="G83" s="133"/>
      <c r="H83" s="133"/>
      <c r="I83" s="133"/>
      <c r="J83" s="134"/>
    </row>
  </sheetData>
  <sheetProtection algorithmName="SHA-512" hashValue="QtYGOiPjTYG9REh+x98JJzLHa8nXozQbyOH3suBbrG+9u8uz3trste+f8Tuecvj7PH05qO417YXSP324H0zIrA==" saltValue="U1ejau2c0R6uTbTkJYR2hQ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3">
    <mergeCell ref="C78:E78"/>
    <mergeCell ref="C79:E79"/>
    <mergeCell ref="C73:E73"/>
    <mergeCell ref="C74:E74"/>
    <mergeCell ref="C75:E75"/>
    <mergeCell ref="C76:E76"/>
    <mergeCell ref="C77:E77"/>
    <mergeCell ref="C68:E68"/>
    <mergeCell ref="C69:E69"/>
    <mergeCell ref="C70:E70"/>
    <mergeCell ref="C71:E71"/>
    <mergeCell ref="C72:E72"/>
    <mergeCell ref="B58:J58"/>
    <mergeCell ref="B59:J59"/>
    <mergeCell ref="B60:J60"/>
    <mergeCell ref="C66:E66"/>
    <mergeCell ref="C67:E67"/>
    <mergeCell ref="B51:J51"/>
    <mergeCell ref="B53:J53"/>
    <mergeCell ref="B54:J54"/>
    <mergeCell ref="B55:J55"/>
    <mergeCell ref="B56:J56"/>
    <mergeCell ref="C44:E44"/>
    <mergeCell ref="B45:E45"/>
    <mergeCell ref="B48:J48"/>
    <mergeCell ref="B49:J49"/>
    <mergeCell ref="B50:J50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60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25" defaultRowHeight="12.9" x14ac:dyDescent="0.2"/>
  <cols>
    <col min="1" max="1" width="4.25" style="3" customWidth="1"/>
    <col min="2" max="2" width="14.375" style="3" customWidth="1"/>
    <col min="3" max="3" width="38.25" style="7" customWidth="1"/>
    <col min="4" max="4" width="4.625" style="3" customWidth="1"/>
    <col min="5" max="5" width="10.625" style="3" customWidth="1"/>
    <col min="6" max="6" width="9.875" style="3" customWidth="1"/>
    <col min="7" max="7" width="12.75" style="3" customWidth="1"/>
    <col min="8" max="16384" width="9.125" style="3"/>
  </cols>
  <sheetData>
    <row r="1" spans="1:7" ht="15.65" x14ac:dyDescent="0.2">
      <c r="A1" s="100" t="s">
        <v>6</v>
      </c>
      <c r="B1" s="100"/>
      <c r="C1" s="101"/>
      <c r="D1" s="100"/>
      <c r="E1" s="100"/>
      <c r="F1" s="100"/>
      <c r="G1" s="100"/>
    </row>
    <row r="2" spans="1:7" ht="25" customHeight="1" x14ac:dyDescent="0.2">
      <c r="A2" s="49" t="s">
        <v>7</v>
      </c>
      <c r="B2" s="48"/>
      <c r="C2" s="102"/>
      <c r="D2" s="102"/>
      <c r="E2" s="102"/>
      <c r="F2" s="102"/>
      <c r="G2" s="103"/>
    </row>
    <row r="3" spans="1:7" ht="25" customHeight="1" x14ac:dyDescent="0.2">
      <c r="A3" s="49" t="s">
        <v>8</v>
      </c>
      <c r="B3" s="48"/>
      <c r="C3" s="102"/>
      <c r="D3" s="102"/>
      <c r="E3" s="102"/>
      <c r="F3" s="102"/>
      <c r="G3" s="103"/>
    </row>
    <row r="4" spans="1:7" ht="25" customHeight="1" x14ac:dyDescent="0.2">
      <c r="A4" s="49" t="s">
        <v>9</v>
      </c>
      <c r="B4" s="48"/>
      <c r="C4" s="102"/>
      <c r="D4" s="102"/>
      <c r="E4" s="102"/>
      <c r="F4" s="102"/>
      <c r="G4" s="103"/>
    </row>
    <row r="5" spans="1:7" x14ac:dyDescent="0.2">
      <c r="B5" s="4"/>
      <c r="C5" s="5"/>
      <c r="D5" s="6"/>
    </row>
  </sheetData>
  <sheetProtection algorithmName="SHA-512" hashValue="0P+5ukcHHZqN7HHx9pEz2bZKmKKZkkdLRbMDPYeFVR6fX3FCSlveSdOR874OjEsMAJXZpE2PRGGM8MAswYy+DQ==" saltValue="BSaEdgzgIp2vp9m5ER6jqQ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86FC5-2CED-4FFE-A770-A2DF2D8F936C}">
  <sheetPr>
    <outlinePr summaryBelow="0"/>
  </sheetPr>
  <dimension ref="A1:BH5000"/>
  <sheetViews>
    <sheetView tabSelected="1" workbookViewId="0">
      <pane ySplit="7" topLeftCell="A35" activePane="bottomLeft" state="frozen"/>
      <selection pane="bottomLeft" sqref="A1:G1"/>
    </sheetView>
  </sheetViews>
  <sheetFormatPr defaultRowHeight="12.9" outlineLevelRow="1" x14ac:dyDescent="0.2"/>
  <cols>
    <col min="1" max="1" width="3.375" customWidth="1"/>
    <col min="2" max="2" width="12.5" style="177" customWidth="1"/>
    <col min="3" max="3" width="63.25" style="177" customWidth="1"/>
    <col min="4" max="4" width="4.75" customWidth="1"/>
    <col min="5" max="5" width="10.5" customWidth="1"/>
    <col min="6" max="6" width="9.75" customWidth="1"/>
    <col min="7" max="7" width="12.625" customWidth="1"/>
    <col min="8" max="11" width="0" hidden="1" customWidth="1"/>
    <col min="14" max="17" width="0" hidden="1" customWidth="1"/>
    <col min="18" max="18" width="6.75" customWidth="1"/>
    <col min="20" max="24" width="0" hidden="1" customWidth="1"/>
    <col min="29" max="29" width="0" hidden="1" customWidth="1"/>
    <col min="31" max="41" width="0" hidden="1" customWidth="1"/>
    <col min="53" max="53" width="98.625" customWidth="1"/>
  </cols>
  <sheetData>
    <row r="1" spans="1:60" ht="15.8" customHeight="1" x14ac:dyDescent="0.25">
      <c r="A1" s="197" t="s">
        <v>116</v>
      </c>
      <c r="B1" s="197"/>
      <c r="C1" s="197"/>
      <c r="D1" s="197"/>
      <c r="E1" s="197"/>
      <c r="F1" s="197"/>
      <c r="G1" s="197"/>
      <c r="AG1" t="s">
        <v>117</v>
      </c>
    </row>
    <row r="2" spans="1:60" ht="25" customHeight="1" x14ac:dyDescent="0.2">
      <c r="A2" s="198" t="s">
        <v>7</v>
      </c>
      <c r="B2" s="48" t="s">
        <v>44</v>
      </c>
      <c r="C2" s="201" t="s">
        <v>45</v>
      </c>
      <c r="D2" s="199"/>
      <c r="E2" s="199"/>
      <c r="F2" s="199"/>
      <c r="G2" s="200"/>
      <c r="AG2" t="s">
        <v>118</v>
      </c>
    </row>
    <row r="3" spans="1:60" ht="25" customHeight="1" x14ac:dyDescent="0.2">
      <c r="A3" s="198" t="s">
        <v>8</v>
      </c>
      <c r="B3" s="48" t="s">
        <v>59</v>
      </c>
      <c r="C3" s="201" t="s">
        <v>60</v>
      </c>
      <c r="D3" s="199"/>
      <c r="E3" s="199"/>
      <c r="F3" s="199"/>
      <c r="G3" s="200"/>
      <c r="AC3" s="177" t="s">
        <v>118</v>
      </c>
      <c r="AG3" t="s">
        <v>119</v>
      </c>
    </row>
    <row r="4" spans="1:60" ht="25" customHeight="1" x14ac:dyDescent="0.2">
      <c r="A4" s="202" t="s">
        <v>9</v>
      </c>
      <c r="B4" s="203" t="s">
        <v>61</v>
      </c>
      <c r="C4" s="204" t="s">
        <v>62</v>
      </c>
      <c r="D4" s="205"/>
      <c r="E4" s="205"/>
      <c r="F4" s="205"/>
      <c r="G4" s="206"/>
      <c r="AG4" t="s">
        <v>120</v>
      </c>
    </row>
    <row r="5" spans="1:60" x14ac:dyDescent="0.2">
      <c r="D5" s="10"/>
    </row>
    <row r="6" spans="1:60" ht="38.75" x14ac:dyDescent="0.2">
      <c r="A6" s="208" t="s">
        <v>121</v>
      </c>
      <c r="B6" s="210" t="s">
        <v>122</v>
      </c>
      <c r="C6" s="210" t="s">
        <v>123</v>
      </c>
      <c r="D6" s="209" t="s">
        <v>124</v>
      </c>
      <c r="E6" s="208" t="s">
        <v>125</v>
      </c>
      <c r="F6" s="207" t="s">
        <v>126</v>
      </c>
      <c r="G6" s="208" t="s">
        <v>29</v>
      </c>
      <c r="H6" s="211" t="s">
        <v>30</v>
      </c>
      <c r="I6" s="211" t="s">
        <v>127</v>
      </c>
      <c r="J6" s="211" t="s">
        <v>31</v>
      </c>
      <c r="K6" s="211" t="s">
        <v>128</v>
      </c>
      <c r="L6" s="211" t="s">
        <v>129</v>
      </c>
      <c r="M6" s="211" t="s">
        <v>130</v>
      </c>
      <c r="N6" s="211" t="s">
        <v>131</v>
      </c>
      <c r="O6" s="211" t="s">
        <v>132</v>
      </c>
      <c r="P6" s="211" t="s">
        <v>133</v>
      </c>
      <c r="Q6" s="211" t="s">
        <v>134</v>
      </c>
      <c r="R6" s="211" t="s">
        <v>135</v>
      </c>
      <c r="S6" s="211" t="s">
        <v>136</v>
      </c>
      <c r="T6" s="211" t="s">
        <v>137</v>
      </c>
      <c r="U6" s="211" t="s">
        <v>138</v>
      </c>
      <c r="V6" s="211" t="s">
        <v>139</v>
      </c>
      <c r="W6" s="211" t="s">
        <v>140</v>
      </c>
      <c r="X6" s="211" t="s">
        <v>141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ht="13.6" x14ac:dyDescent="0.2">
      <c r="A8" s="231" t="s">
        <v>142</v>
      </c>
      <c r="B8" s="232" t="s">
        <v>87</v>
      </c>
      <c r="C8" s="250" t="s">
        <v>88</v>
      </c>
      <c r="D8" s="233"/>
      <c r="E8" s="234"/>
      <c r="F8" s="235"/>
      <c r="G8" s="235">
        <f>SUMIF(AG9:AG55,"&lt;&gt;NOR",G9:G55)</f>
        <v>0</v>
      </c>
      <c r="H8" s="235"/>
      <c r="I8" s="235">
        <f>SUM(I9:I55)</f>
        <v>0</v>
      </c>
      <c r="J8" s="235"/>
      <c r="K8" s="235">
        <f>SUM(K9:K55)</f>
        <v>0</v>
      </c>
      <c r="L8" s="235"/>
      <c r="M8" s="235">
        <f>SUM(M9:M55)</f>
        <v>0</v>
      </c>
      <c r="N8" s="235"/>
      <c r="O8" s="235">
        <f>SUM(O9:O55)</f>
        <v>0</v>
      </c>
      <c r="P8" s="235"/>
      <c r="Q8" s="235">
        <f>SUM(Q9:Q55)</f>
        <v>0</v>
      </c>
      <c r="R8" s="235"/>
      <c r="S8" s="235"/>
      <c r="T8" s="236"/>
      <c r="U8" s="230"/>
      <c r="V8" s="230">
        <f>SUM(V9:V55)</f>
        <v>0</v>
      </c>
      <c r="W8" s="230"/>
      <c r="X8" s="230"/>
      <c r="AG8" t="s">
        <v>143</v>
      </c>
    </row>
    <row r="9" spans="1:60" outlineLevel="1" x14ac:dyDescent="0.2">
      <c r="A9" s="237">
        <v>1</v>
      </c>
      <c r="B9" s="238" t="s">
        <v>144</v>
      </c>
      <c r="C9" s="251" t="s">
        <v>145</v>
      </c>
      <c r="D9" s="239" t="s">
        <v>146</v>
      </c>
      <c r="E9" s="240">
        <v>4</v>
      </c>
      <c r="F9" s="241"/>
      <c r="G9" s="242">
        <f>ROUND(E9*F9,2)</f>
        <v>0</v>
      </c>
      <c r="H9" s="241"/>
      <c r="I9" s="242">
        <f>ROUND(E9*H9,2)</f>
        <v>0</v>
      </c>
      <c r="J9" s="241"/>
      <c r="K9" s="242">
        <f>ROUND(E9*J9,2)</f>
        <v>0</v>
      </c>
      <c r="L9" s="242">
        <v>15</v>
      </c>
      <c r="M9" s="242">
        <f>G9*(1+L9/100)</f>
        <v>0</v>
      </c>
      <c r="N9" s="242">
        <v>0</v>
      </c>
      <c r="O9" s="242">
        <f>ROUND(E9*N9,2)</f>
        <v>0</v>
      </c>
      <c r="P9" s="242">
        <v>0</v>
      </c>
      <c r="Q9" s="242">
        <f>ROUND(E9*P9,2)</f>
        <v>0</v>
      </c>
      <c r="R9" s="242"/>
      <c r="S9" s="242" t="s">
        <v>147</v>
      </c>
      <c r="T9" s="243" t="s">
        <v>148</v>
      </c>
      <c r="U9" s="221">
        <v>0</v>
      </c>
      <c r="V9" s="221">
        <f>ROUND(E9*U9,2)</f>
        <v>0</v>
      </c>
      <c r="W9" s="221"/>
      <c r="X9" s="221" t="s">
        <v>149</v>
      </c>
      <c r="Y9" s="212"/>
      <c r="Z9" s="212"/>
      <c r="AA9" s="212"/>
      <c r="AB9" s="212"/>
      <c r="AC9" s="212"/>
      <c r="AD9" s="212"/>
      <c r="AE9" s="212"/>
      <c r="AF9" s="212"/>
      <c r="AG9" s="212" t="s">
        <v>150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19"/>
      <c r="B10" s="220"/>
      <c r="C10" s="252" t="s">
        <v>151</v>
      </c>
      <c r="D10" s="244"/>
      <c r="E10" s="244"/>
      <c r="F10" s="244"/>
      <c r="G10" s="244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12"/>
      <c r="Z10" s="212"/>
      <c r="AA10" s="212"/>
      <c r="AB10" s="212"/>
      <c r="AC10" s="212"/>
      <c r="AD10" s="212"/>
      <c r="AE10" s="212"/>
      <c r="AF10" s="212"/>
      <c r="AG10" s="212" t="s">
        <v>152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19"/>
      <c r="B11" s="220"/>
      <c r="C11" s="253" t="s">
        <v>153</v>
      </c>
      <c r="D11" s="245"/>
      <c r="E11" s="245"/>
      <c r="F11" s="245"/>
      <c r="G11" s="245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12"/>
      <c r="Z11" s="212"/>
      <c r="AA11" s="212"/>
      <c r="AB11" s="212"/>
      <c r="AC11" s="212"/>
      <c r="AD11" s="212"/>
      <c r="AE11" s="212"/>
      <c r="AF11" s="212"/>
      <c r="AG11" s="212" t="s">
        <v>152</v>
      </c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19"/>
      <c r="B12" s="220"/>
      <c r="C12" s="253" t="s">
        <v>154</v>
      </c>
      <c r="D12" s="245"/>
      <c r="E12" s="245"/>
      <c r="F12" s="245"/>
      <c r="G12" s="245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12"/>
      <c r="Z12" s="212"/>
      <c r="AA12" s="212"/>
      <c r="AB12" s="212"/>
      <c r="AC12" s="212"/>
      <c r="AD12" s="212"/>
      <c r="AE12" s="212"/>
      <c r="AF12" s="212"/>
      <c r="AG12" s="212" t="s">
        <v>152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19"/>
      <c r="B13" s="220"/>
      <c r="C13" s="253" t="s">
        <v>155</v>
      </c>
      <c r="D13" s="245"/>
      <c r="E13" s="245"/>
      <c r="F13" s="245"/>
      <c r="G13" s="245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12"/>
      <c r="Z13" s="212"/>
      <c r="AA13" s="212"/>
      <c r="AB13" s="212"/>
      <c r="AC13" s="212"/>
      <c r="AD13" s="212"/>
      <c r="AE13" s="212"/>
      <c r="AF13" s="212"/>
      <c r="AG13" s="212" t="s">
        <v>152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19"/>
      <c r="B14" s="220"/>
      <c r="C14" s="254" t="s">
        <v>156</v>
      </c>
      <c r="D14" s="222"/>
      <c r="E14" s="223">
        <v>1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12"/>
      <c r="Z14" s="212"/>
      <c r="AA14" s="212"/>
      <c r="AB14" s="212"/>
      <c r="AC14" s="212"/>
      <c r="AD14" s="212"/>
      <c r="AE14" s="212"/>
      <c r="AF14" s="212"/>
      <c r="AG14" s="212" t="s">
        <v>157</v>
      </c>
      <c r="AH14" s="212">
        <v>0</v>
      </c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19"/>
      <c r="B15" s="220"/>
      <c r="C15" s="254" t="s">
        <v>158</v>
      </c>
      <c r="D15" s="222"/>
      <c r="E15" s="223">
        <v>1</v>
      </c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12"/>
      <c r="Z15" s="212"/>
      <c r="AA15" s="212"/>
      <c r="AB15" s="212"/>
      <c r="AC15" s="212"/>
      <c r="AD15" s="212"/>
      <c r="AE15" s="212"/>
      <c r="AF15" s="212"/>
      <c r="AG15" s="212" t="s">
        <v>157</v>
      </c>
      <c r="AH15" s="212">
        <v>0</v>
      </c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19"/>
      <c r="B16" s="220"/>
      <c r="C16" s="254" t="s">
        <v>159</v>
      </c>
      <c r="D16" s="222"/>
      <c r="E16" s="223">
        <v>1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12"/>
      <c r="Z16" s="212"/>
      <c r="AA16" s="212"/>
      <c r="AB16" s="212"/>
      <c r="AC16" s="212"/>
      <c r="AD16" s="212"/>
      <c r="AE16" s="212"/>
      <c r="AF16" s="212"/>
      <c r="AG16" s="212" t="s">
        <v>157</v>
      </c>
      <c r="AH16" s="212">
        <v>0</v>
      </c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19"/>
      <c r="B17" s="220"/>
      <c r="C17" s="254" t="s">
        <v>160</v>
      </c>
      <c r="D17" s="222"/>
      <c r="E17" s="223">
        <v>1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12"/>
      <c r="Z17" s="212"/>
      <c r="AA17" s="212"/>
      <c r="AB17" s="212"/>
      <c r="AC17" s="212"/>
      <c r="AD17" s="212"/>
      <c r="AE17" s="212"/>
      <c r="AF17" s="212"/>
      <c r="AG17" s="212" t="s">
        <v>157</v>
      </c>
      <c r="AH17" s="212">
        <v>0</v>
      </c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">
      <c r="A18" s="219"/>
      <c r="B18" s="220"/>
      <c r="C18" s="255"/>
      <c r="D18" s="246"/>
      <c r="E18" s="246"/>
      <c r="F18" s="246"/>
      <c r="G18" s="246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12"/>
      <c r="Z18" s="212"/>
      <c r="AA18" s="212"/>
      <c r="AB18" s="212"/>
      <c r="AC18" s="212"/>
      <c r="AD18" s="212"/>
      <c r="AE18" s="212"/>
      <c r="AF18" s="212"/>
      <c r="AG18" s="212" t="s">
        <v>161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37">
        <v>2</v>
      </c>
      <c r="B19" s="238" t="s">
        <v>162</v>
      </c>
      <c r="C19" s="251" t="s">
        <v>163</v>
      </c>
      <c r="D19" s="239" t="s">
        <v>146</v>
      </c>
      <c r="E19" s="240">
        <v>5</v>
      </c>
      <c r="F19" s="241"/>
      <c r="G19" s="242">
        <f>ROUND(E19*F19,2)</f>
        <v>0</v>
      </c>
      <c r="H19" s="241"/>
      <c r="I19" s="242">
        <f>ROUND(E19*H19,2)</f>
        <v>0</v>
      </c>
      <c r="J19" s="241"/>
      <c r="K19" s="242">
        <f>ROUND(E19*J19,2)</f>
        <v>0</v>
      </c>
      <c r="L19" s="242">
        <v>15</v>
      </c>
      <c r="M19" s="242">
        <f>G19*(1+L19/100)</f>
        <v>0</v>
      </c>
      <c r="N19" s="242">
        <v>0</v>
      </c>
      <c r="O19" s="242">
        <f>ROUND(E19*N19,2)</f>
        <v>0</v>
      </c>
      <c r="P19" s="242">
        <v>0</v>
      </c>
      <c r="Q19" s="242">
        <f>ROUND(E19*P19,2)</f>
        <v>0</v>
      </c>
      <c r="R19" s="242"/>
      <c r="S19" s="242" t="s">
        <v>147</v>
      </c>
      <c r="T19" s="243" t="s">
        <v>148</v>
      </c>
      <c r="U19" s="221">
        <v>0</v>
      </c>
      <c r="V19" s="221">
        <f>ROUND(E19*U19,2)</f>
        <v>0</v>
      </c>
      <c r="W19" s="221"/>
      <c r="X19" s="221" t="s">
        <v>149</v>
      </c>
      <c r="Y19" s="212"/>
      <c r="Z19" s="212"/>
      <c r="AA19" s="212"/>
      <c r="AB19" s="212"/>
      <c r="AC19" s="212"/>
      <c r="AD19" s="212"/>
      <c r="AE19" s="212"/>
      <c r="AF19" s="212"/>
      <c r="AG19" s="212" t="s">
        <v>150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19"/>
      <c r="B20" s="220"/>
      <c r="C20" s="254" t="s">
        <v>156</v>
      </c>
      <c r="D20" s="222"/>
      <c r="E20" s="223">
        <v>1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12"/>
      <c r="Z20" s="212"/>
      <c r="AA20" s="212"/>
      <c r="AB20" s="212"/>
      <c r="AC20" s="212"/>
      <c r="AD20" s="212"/>
      <c r="AE20" s="212"/>
      <c r="AF20" s="212"/>
      <c r="AG20" s="212" t="s">
        <v>157</v>
      </c>
      <c r="AH20" s="212">
        <v>0</v>
      </c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19"/>
      <c r="B21" s="220"/>
      <c r="C21" s="254" t="s">
        <v>160</v>
      </c>
      <c r="D21" s="222"/>
      <c r="E21" s="223">
        <v>1</v>
      </c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12"/>
      <c r="Z21" s="212"/>
      <c r="AA21" s="212"/>
      <c r="AB21" s="212"/>
      <c r="AC21" s="212"/>
      <c r="AD21" s="212"/>
      <c r="AE21" s="212"/>
      <c r="AF21" s="212"/>
      <c r="AG21" s="212" t="s">
        <v>157</v>
      </c>
      <c r="AH21" s="212">
        <v>0</v>
      </c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19"/>
      <c r="B22" s="220"/>
      <c r="C22" s="254" t="s">
        <v>164</v>
      </c>
      <c r="D22" s="222"/>
      <c r="E22" s="223">
        <v>1</v>
      </c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12"/>
      <c r="Z22" s="212"/>
      <c r="AA22" s="212"/>
      <c r="AB22" s="212"/>
      <c r="AC22" s="212"/>
      <c r="AD22" s="212"/>
      <c r="AE22" s="212"/>
      <c r="AF22" s="212"/>
      <c r="AG22" s="212" t="s">
        <v>157</v>
      </c>
      <c r="AH22" s="212">
        <v>0</v>
      </c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19"/>
      <c r="B23" s="220"/>
      <c r="C23" s="254" t="s">
        <v>159</v>
      </c>
      <c r="D23" s="222"/>
      <c r="E23" s="223">
        <v>1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12"/>
      <c r="Z23" s="212"/>
      <c r="AA23" s="212"/>
      <c r="AB23" s="212"/>
      <c r="AC23" s="212"/>
      <c r="AD23" s="212"/>
      <c r="AE23" s="212"/>
      <c r="AF23" s="212"/>
      <c r="AG23" s="212" t="s">
        <v>157</v>
      </c>
      <c r="AH23" s="212">
        <v>0</v>
      </c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19"/>
      <c r="B24" s="220"/>
      <c r="C24" s="254" t="s">
        <v>158</v>
      </c>
      <c r="D24" s="222"/>
      <c r="E24" s="223">
        <v>1</v>
      </c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12"/>
      <c r="Z24" s="212"/>
      <c r="AA24" s="212"/>
      <c r="AB24" s="212"/>
      <c r="AC24" s="212"/>
      <c r="AD24" s="212"/>
      <c r="AE24" s="212"/>
      <c r="AF24" s="212"/>
      <c r="AG24" s="212" t="s">
        <v>157</v>
      </c>
      <c r="AH24" s="212">
        <v>0</v>
      </c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19"/>
      <c r="B25" s="220"/>
      <c r="C25" s="255"/>
      <c r="D25" s="246"/>
      <c r="E25" s="246"/>
      <c r="F25" s="246"/>
      <c r="G25" s="246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12"/>
      <c r="Z25" s="212"/>
      <c r="AA25" s="212"/>
      <c r="AB25" s="212"/>
      <c r="AC25" s="212"/>
      <c r="AD25" s="212"/>
      <c r="AE25" s="212"/>
      <c r="AF25" s="212"/>
      <c r="AG25" s="212" t="s">
        <v>161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37">
        <v>3</v>
      </c>
      <c r="B26" s="238" t="s">
        <v>165</v>
      </c>
      <c r="C26" s="251" t="s">
        <v>166</v>
      </c>
      <c r="D26" s="239" t="s">
        <v>167</v>
      </c>
      <c r="E26" s="240">
        <v>174.65</v>
      </c>
      <c r="F26" s="241"/>
      <c r="G26" s="242">
        <f>ROUND(E26*F26,2)</f>
        <v>0</v>
      </c>
      <c r="H26" s="241"/>
      <c r="I26" s="242">
        <f>ROUND(E26*H26,2)</f>
        <v>0</v>
      </c>
      <c r="J26" s="241"/>
      <c r="K26" s="242">
        <f>ROUND(E26*J26,2)</f>
        <v>0</v>
      </c>
      <c r="L26" s="242">
        <v>15</v>
      </c>
      <c r="M26" s="242">
        <f>G26*(1+L26/100)</f>
        <v>0</v>
      </c>
      <c r="N26" s="242">
        <v>0</v>
      </c>
      <c r="O26" s="242">
        <f>ROUND(E26*N26,2)</f>
        <v>0</v>
      </c>
      <c r="P26" s="242">
        <v>0</v>
      </c>
      <c r="Q26" s="242">
        <f>ROUND(E26*P26,2)</f>
        <v>0</v>
      </c>
      <c r="R26" s="242"/>
      <c r="S26" s="242" t="s">
        <v>147</v>
      </c>
      <c r="T26" s="243" t="s">
        <v>148</v>
      </c>
      <c r="U26" s="221">
        <v>0</v>
      </c>
      <c r="V26" s="221">
        <f>ROUND(E26*U26,2)</f>
        <v>0</v>
      </c>
      <c r="W26" s="221"/>
      <c r="X26" s="221" t="s">
        <v>149</v>
      </c>
      <c r="Y26" s="212"/>
      <c r="Z26" s="212"/>
      <c r="AA26" s="212"/>
      <c r="AB26" s="212"/>
      <c r="AC26" s="212"/>
      <c r="AD26" s="212"/>
      <c r="AE26" s="212"/>
      <c r="AF26" s="212"/>
      <c r="AG26" s="212" t="s">
        <v>150</v>
      </c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19"/>
      <c r="B27" s="220"/>
      <c r="C27" s="252" t="s">
        <v>168</v>
      </c>
      <c r="D27" s="244"/>
      <c r="E27" s="244"/>
      <c r="F27" s="244"/>
      <c r="G27" s="244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12"/>
      <c r="Z27" s="212"/>
      <c r="AA27" s="212"/>
      <c r="AB27" s="212"/>
      <c r="AC27" s="212"/>
      <c r="AD27" s="212"/>
      <c r="AE27" s="212"/>
      <c r="AF27" s="212"/>
      <c r="AG27" s="212" t="s">
        <v>152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19"/>
      <c r="B28" s="220"/>
      <c r="C28" s="253" t="s">
        <v>169</v>
      </c>
      <c r="D28" s="245"/>
      <c r="E28" s="245"/>
      <c r="F28" s="245"/>
      <c r="G28" s="245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12"/>
      <c r="Z28" s="212"/>
      <c r="AA28" s="212"/>
      <c r="AB28" s="212"/>
      <c r="AC28" s="212"/>
      <c r="AD28" s="212"/>
      <c r="AE28" s="212"/>
      <c r="AF28" s="212"/>
      <c r="AG28" s="212" t="s">
        <v>152</v>
      </c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47" t="str">
        <f>C28</f>
        <v>- vyklizení budovy od nábytku, garnýží, záclon,závěsů,  zařizovacích předmětů, volně ložených předmětů v ploše domu</v>
      </c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19"/>
      <c r="B29" s="220"/>
      <c r="C29" s="253" t="s">
        <v>355</v>
      </c>
      <c r="D29" s="245"/>
      <c r="E29" s="245"/>
      <c r="F29" s="245"/>
      <c r="G29" s="245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12"/>
      <c r="Z29" s="212"/>
      <c r="AA29" s="212"/>
      <c r="AB29" s="212"/>
      <c r="AC29" s="212"/>
      <c r="AD29" s="212"/>
      <c r="AE29" s="212"/>
      <c r="AF29" s="212"/>
      <c r="AG29" s="212" t="s">
        <v>152</v>
      </c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">
      <c r="A30" s="219"/>
      <c r="B30" s="220"/>
      <c r="C30" s="253" t="s">
        <v>170</v>
      </c>
      <c r="D30" s="245"/>
      <c r="E30" s="245"/>
      <c r="F30" s="245"/>
      <c r="G30" s="245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12"/>
      <c r="Z30" s="212"/>
      <c r="AA30" s="212"/>
      <c r="AB30" s="212"/>
      <c r="AC30" s="212"/>
      <c r="AD30" s="212"/>
      <c r="AE30" s="212"/>
      <c r="AF30" s="212"/>
      <c r="AG30" s="212" t="s">
        <v>152</v>
      </c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19"/>
      <c r="B31" s="220"/>
      <c r="C31" s="253" t="s">
        <v>171</v>
      </c>
      <c r="D31" s="245"/>
      <c r="E31" s="245"/>
      <c r="F31" s="245"/>
      <c r="G31" s="245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12"/>
      <c r="Z31" s="212"/>
      <c r="AA31" s="212"/>
      <c r="AB31" s="212"/>
      <c r="AC31" s="212"/>
      <c r="AD31" s="212"/>
      <c r="AE31" s="212"/>
      <c r="AF31" s="212"/>
      <c r="AG31" s="212" t="s">
        <v>152</v>
      </c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">
      <c r="A32" s="219"/>
      <c r="B32" s="220"/>
      <c r="C32" s="254" t="s">
        <v>172</v>
      </c>
      <c r="D32" s="222"/>
      <c r="E32" s="223">
        <v>21.4</v>
      </c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12"/>
      <c r="Z32" s="212"/>
      <c r="AA32" s="212"/>
      <c r="AB32" s="212"/>
      <c r="AC32" s="212"/>
      <c r="AD32" s="212"/>
      <c r="AE32" s="212"/>
      <c r="AF32" s="212"/>
      <c r="AG32" s="212" t="s">
        <v>157</v>
      </c>
      <c r="AH32" s="212">
        <v>0</v>
      </c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">
      <c r="A33" s="219"/>
      <c r="B33" s="220"/>
      <c r="C33" s="254" t="s">
        <v>173</v>
      </c>
      <c r="D33" s="222"/>
      <c r="E33" s="223">
        <v>1.05</v>
      </c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12"/>
      <c r="Z33" s="212"/>
      <c r="AA33" s="212"/>
      <c r="AB33" s="212"/>
      <c r="AC33" s="212"/>
      <c r="AD33" s="212"/>
      <c r="AE33" s="212"/>
      <c r="AF33" s="212"/>
      <c r="AG33" s="212" t="s">
        <v>157</v>
      </c>
      <c r="AH33" s="212">
        <v>0</v>
      </c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">
      <c r="A34" s="219"/>
      <c r="B34" s="220"/>
      <c r="C34" s="254" t="s">
        <v>174</v>
      </c>
      <c r="D34" s="222"/>
      <c r="E34" s="223">
        <v>13.55</v>
      </c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12"/>
      <c r="Z34" s="212"/>
      <c r="AA34" s="212"/>
      <c r="AB34" s="212"/>
      <c r="AC34" s="212"/>
      <c r="AD34" s="212"/>
      <c r="AE34" s="212"/>
      <c r="AF34" s="212"/>
      <c r="AG34" s="212" t="s">
        <v>157</v>
      </c>
      <c r="AH34" s="212">
        <v>0</v>
      </c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">
      <c r="A35" s="219"/>
      <c r="B35" s="220"/>
      <c r="C35" s="254" t="s">
        <v>175</v>
      </c>
      <c r="D35" s="222"/>
      <c r="E35" s="223">
        <v>14.75</v>
      </c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12"/>
      <c r="Z35" s="212"/>
      <c r="AA35" s="212"/>
      <c r="AB35" s="212"/>
      <c r="AC35" s="212"/>
      <c r="AD35" s="212"/>
      <c r="AE35" s="212"/>
      <c r="AF35" s="212"/>
      <c r="AG35" s="212" t="s">
        <v>157</v>
      </c>
      <c r="AH35" s="212">
        <v>0</v>
      </c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">
      <c r="A36" s="219"/>
      <c r="B36" s="220"/>
      <c r="C36" s="254" t="s">
        <v>176</v>
      </c>
      <c r="D36" s="222"/>
      <c r="E36" s="223">
        <v>18.8</v>
      </c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12"/>
      <c r="Z36" s="212"/>
      <c r="AA36" s="212"/>
      <c r="AB36" s="212"/>
      <c r="AC36" s="212"/>
      <c r="AD36" s="212"/>
      <c r="AE36" s="212"/>
      <c r="AF36" s="212"/>
      <c r="AG36" s="212" t="s">
        <v>157</v>
      </c>
      <c r="AH36" s="212">
        <v>0</v>
      </c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">
      <c r="A37" s="219"/>
      <c r="B37" s="220"/>
      <c r="C37" s="254" t="s">
        <v>177</v>
      </c>
      <c r="D37" s="222"/>
      <c r="E37" s="223">
        <v>4.2</v>
      </c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12"/>
      <c r="Z37" s="212"/>
      <c r="AA37" s="212"/>
      <c r="AB37" s="212"/>
      <c r="AC37" s="212"/>
      <c r="AD37" s="212"/>
      <c r="AE37" s="212"/>
      <c r="AF37" s="212"/>
      <c r="AG37" s="212" t="s">
        <v>157</v>
      </c>
      <c r="AH37" s="212">
        <v>0</v>
      </c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">
      <c r="A38" s="219"/>
      <c r="B38" s="220"/>
      <c r="C38" s="254" t="s">
        <v>178</v>
      </c>
      <c r="D38" s="222"/>
      <c r="E38" s="223">
        <v>3.25</v>
      </c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12"/>
      <c r="Z38" s="212"/>
      <c r="AA38" s="212"/>
      <c r="AB38" s="212"/>
      <c r="AC38" s="212"/>
      <c r="AD38" s="212"/>
      <c r="AE38" s="212"/>
      <c r="AF38" s="212"/>
      <c r="AG38" s="212" t="s">
        <v>157</v>
      </c>
      <c r="AH38" s="212">
        <v>0</v>
      </c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 x14ac:dyDescent="0.2">
      <c r="A39" s="219"/>
      <c r="B39" s="220"/>
      <c r="C39" s="254" t="s">
        <v>179</v>
      </c>
      <c r="D39" s="222"/>
      <c r="E39" s="223">
        <v>5.85</v>
      </c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12"/>
      <c r="Z39" s="212"/>
      <c r="AA39" s="212"/>
      <c r="AB39" s="212"/>
      <c r="AC39" s="212"/>
      <c r="AD39" s="212"/>
      <c r="AE39" s="212"/>
      <c r="AF39" s="212"/>
      <c r="AG39" s="212" t="s">
        <v>157</v>
      </c>
      <c r="AH39" s="212">
        <v>0</v>
      </c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">
      <c r="A40" s="219"/>
      <c r="B40" s="220"/>
      <c r="C40" s="254" t="s">
        <v>180</v>
      </c>
      <c r="D40" s="222"/>
      <c r="E40" s="223">
        <v>4.3</v>
      </c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12"/>
      <c r="Z40" s="212"/>
      <c r="AA40" s="212"/>
      <c r="AB40" s="212"/>
      <c r="AC40" s="212"/>
      <c r="AD40" s="212"/>
      <c r="AE40" s="212"/>
      <c r="AF40" s="212"/>
      <c r="AG40" s="212" t="s">
        <v>157</v>
      </c>
      <c r="AH40" s="212">
        <v>0</v>
      </c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">
      <c r="A41" s="219"/>
      <c r="B41" s="220"/>
      <c r="C41" s="254" t="s">
        <v>181</v>
      </c>
      <c r="D41" s="222"/>
      <c r="E41" s="223">
        <v>5.15</v>
      </c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12"/>
      <c r="Z41" s="212"/>
      <c r="AA41" s="212"/>
      <c r="AB41" s="212"/>
      <c r="AC41" s="212"/>
      <c r="AD41" s="212"/>
      <c r="AE41" s="212"/>
      <c r="AF41" s="212"/>
      <c r="AG41" s="212" t="s">
        <v>157</v>
      </c>
      <c r="AH41" s="212">
        <v>0</v>
      </c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">
      <c r="A42" s="219"/>
      <c r="B42" s="220"/>
      <c r="C42" s="254" t="s">
        <v>182</v>
      </c>
      <c r="D42" s="222"/>
      <c r="E42" s="223">
        <v>1.3</v>
      </c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12"/>
      <c r="Z42" s="212"/>
      <c r="AA42" s="212"/>
      <c r="AB42" s="212"/>
      <c r="AC42" s="212"/>
      <c r="AD42" s="212"/>
      <c r="AE42" s="212"/>
      <c r="AF42" s="212"/>
      <c r="AG42" s="212" t="s">
        <v>157</v>
      </c>
      <c r="AH42" s="212">
        <v>0</v>
      </c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 x14ac:dyDescent="0.2">
      <c r="A43" s="219"/>
      <c r="B43" s="220"/>
      <c r="C43" s="254" t="s">
        <v>183</v>
      </c>
      <c r="D43" s="222"/>
      <c r="E43" s="223">
        <v>3.05</v>
      </c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12"/>
      <c r="Z43" s="212"/>
      <c r="AA43" s="212"/>
      <c r="AB43" s="212"/>
      <c r="AC43" s="212"/>
      <c r="AD43" s="212"/>
      <c r="AE43" s="212"/>
      <c r="AF43" s="212"/>
      <c r="AG43" s="212" t="s">
        <v>157</v>
      </c>
      <c r="AH43" s="212">
        <v>0</v>
      </c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 x14ac:dyDescent="0.2">
      <c r="A44" s="219"/>
      <c r="B44" s="220"/>
      <c r="C44" s="254" t="s">
        <v>184</v>
      </c>
      <c r="D44" s="222"/>
      <c r="E44" s="223">
        <v>7.85</v>
      </c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12"/>
      <c r="Z44" s="212"/>
      <c r="AA44" s="212"/>
      <c r="AB44" s="212"/>
      <c r="AC44" s="212"/>
      <c r="AD44" s="212"/>
      <c r="AE44" s="212"/>
      <c r="AF44" s="212"/>
      <c r="AG44" s="212" t="s">
        <v>157</v>
      </c>
      <c r="AH44" s="212">
        <v>0</v>
      </c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">
      <c r="A45" s="219"/>
      <c r="B45" s="220"/>
      <c r="C45" s="254" t="s">
        <v>185</v>
      </c>
      <c r="D45" s="222"/>
      <c r="E45" s="223">
        <v>3.9</v>
      </c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12"/>
      <c r="Z45" s="212"/>
      <c r="AA45" s="212"/>
      <c r="AB45" s="212"/>
      <c r="AC45" s="212"/>
      <c r="AD45" s="212"/>
      <c r="AE45" s="212"/>
      <c r="AF45" s="212"/>
      <c r="AG45" s="212" t="s">
        <v>157</v>
      </c>
      <c r="AH45" s="212">
        <v>0</v>
      </c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 x14ac:dyDescent="0.2">
      <c r="A46" s="219"/>
      <c r="B46" s="220"/>
      <c r="C46" s="254" t="s">
        <v>186</v>
      </c>
      <c r="D46" s="222"/>
      <c r="E46" s="223">
        <v>7.15</v>
      </c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12"/>
      <c r="Z46" s="212"/>
      <c r="AA46" s="212"/>
      <c r="AB46" s="212"/>
      <c r="AC46" s="212"/>
      <c r="AD46" s="212"/>
      <c r="AE46" s="212"/>
      <c r="AF46" s="212"/>
      <c r="AG46" s="212" t="s">
        <v>157</v>
      </c>
      <c r="AH46" s="212">
        <v>0</v>
      </c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">
      <c r="A47" s="219"/>
      <c r="B47" s="220"/>
      <c r="C47" s="254" t="s">
        <v>187</v>
      </c>
      <c r="D47" s="222"/>
      <c r="E47" s="223">
        <v>0.7</v>
      </c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12"/>
      <c r="Z47" s="212"/>
      <c r="AA47" s="212"/>
      <c r="AB47" s="212"/>
      <c r="AC47" s="212"/>
      <c r="AD47" s="212"/>
      <c r="AE47" s="212"/>
      <c r="AF47" s="212"/>
      <c r="AG47" s="212" t="s">
        <v>157</v>
      </c>
      <c r="AH47" s="212">
        <v>0</v>
      </c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">
      <c r="A48" s="219"/>
      <c r="B48" s="220"/>
      <c r="C48" s="254" t="s">
        <v>188</v>
      </c>
      <c r="D48" s="222"/>
      <c r="E48" s="223">
        <v>2.0499999999999998</v>
      </c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12"/>
      <c r="Z48" s="212"/>
      <c r="AA48" s="212"/>
      <c r="AB48" s="212"/>
      <c r="AC48" s="212"/>
      <c r="AD48" s="212"/>
      <c r="AE48" s="212"/>
      <c r="AF48" s="212"/>
      <c r="AG48" s="212" t="s">
        <v>157</v>
      </c>
      <c r="AH48" s="212">
        <v>0</v>
      </c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">
      <c r="A49" s="219"/>
      <c r="B49" s="220"/>
      <c r="C49" s="254" t="s">
        <v>189</v>
      </c>
      <c r="D49" s="222"/>
      <c r="E49" s="223">
        <v>2.6</v>
      </c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12"/>
      <c r="Z49" s="212"/>
      <c r="AA49" s="212"/>
      <c r="AB49" s="212"/>
      <c r="AC49" s="212"/>
      <c r="AD49" s="212"/>
      <c r="AE49" s="212"/>
      <c r="AF49" s="212"/>
      <c r="AG49" s="212" t="s">
        <v>157</v>
      </c>
      <c r="AH49" s="212">
        <v>0</v>
      </c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">
      <c r="A50" s="219"/>
      <c r="B50" s="220"/>
      <c r="C50" s="254" t="s">
        <v>190</v>
      </c>
      <c r="D50" s="222"/>
      <c r="E50" s="223">
        <v>2.2999999999999998</v>
      </c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12"/>
      <c r="Z50" s="212"/>
      <c r="AA50" s="212"/>
      <c r="AB50" s="212"/>
      <c r="AC50" s="212"/>
      <c r="AD50" s="212"/>
      <c r="AE50" s="212"/>
      <c r="AF50" s="212"/>
      <c r="AG50" s="212" t="s">
        <v>157</v>
      </c>
      <c r="AH50" s="212">
        <v>0</v>
      </c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">
      <c r="A51" s="219"/>
      <c r="B51" s="220"/>
      <c r="C51" s="254" t="s">
        <v>191</v>
      </c>
      <c r="D51" s="222"/>
      <c r="E51" s="223">
        <v>5.5</v>
      </c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12"/>
      <c r="Z51" s="212"/>
      <c r="AA51" s="212"/>
      <c r="AB51" s="212"/>
      <c r="AC51" s="212"/>
      <c r="AD51" s="212"/>
      <c r="AE51" s="212"/>
      <c r="AF51" s="212"/>
      <c r="AG51" s="212" t="s">
        <v>157</v>
      </c>
      <c r="AH51" s="212">
        <v>0</v>
      </c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">
      <c r="A52" s="219"/>
      <c r="B52" s="220"/>
      <c r="C52" s="254" t="s">
        <v>192</v>
      </c>
      <c r="D52" s="222"/>
      <c r="E52" s="223">
        <v>13.4</v>
      </c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12"/>
      <c r="Z52" s="212"/>
      <c r="AA52" s="212"/>
      <c r="AB52" s="212"/>
      <c r="AC52" s="212"/>
      <c r="AD52" s="212"/>
      <c r="AE52" s="212"/>
      <c r="AF52" s="212"/>
      <c r="AG52" s="212" t="s">
        <v>157</v>
      </c>
      <c r="AH52" s="212">
        <v>0</v>
      </c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 x14ac:dyDescent="0.2">
      <c r="A53" s="219"/>
      <c r="B53" s="220"/>
      <c r="C53" s="254" t="s">
        <v>193</v>
      </c>
      <c r="D53" s="222"/>
      <c r="E53" s="223">
        <v>18.75</v>
      </c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12"/>
      <c r="Z53" s="212"/>
      <c r="AA53" s="212"/>
      <c r="AB53" s="212"/>
      <c r="AC53" s="212"/>
      <c r="AD53" s="212"/>
      <c r="AE53" s="212"/>
      <c r="AF53" s="212"/>
      <c r="AG53" s="212" t="s">
        <v>157</v>
      </c>
      <c r="AH53" s="212">
        <v>0</v>
      </c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 x14ac:dyDescent="0.2">
      <c r="A54" s="219"/>
      <c r="B54" s="220"/>
      <c r="C54" s="254" t="s">
        <v>194</v>
      </c>
      <c r="D54" s="222"/>
      <c r="E54" s="223">
        <v>13.8</v>
      </c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12"/>
      <c r="Z54" s="212"/>
      <c r="AA54" s="212"/>
      <c r="AB54" s="212"/>
      <c r="AC54" s="212"/>
      <c r="AD54" s="212"/>
      <c r="AE54" s="212"/>
      <c r="AF54" s="212"/>
      <c r="AG54" s="212" t="s">
        <v>157</v>
      </c>
      <c r="AH54" s="212">
        <v>0</v>
      </c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 x14ac:dyDescent="0.2">
      <c r="A55" s="219"/>
      <c r="B55" s="220"/>
      <c r="C55" s="255"/>
      <c r="D55" s="246"/>
      <c r="E55" s="246"/>
      <c r="F55" s="246"/>
      <c r="G55" s="246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12"/>
      <c r="Z55" s="212"/>
      <c r="AA55" s="212"/>
      <c r="AB55" s="212"/>
      <c r="AC55" s="212"/>
      <c r="AD55" s="212"/>
      <c r="AE55" s="212"/>
      <c r="AF55" s="212"/>
      <c r="AG55" s="212" t="s">
        <v>161</v>
      </c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ht="13.6" x14ac:dyDescent="0.2">
      <c r="A56" s="231" t="s">
        <v>142</v>
      </c>
      <c r="B56" s="232" t="s">
        <v>97</v>
      </c>
      <c r="C56" s="250" t="s">
        <v>98</v>
      </c>
      <c r="D56" s="233"/>
      <c r="E56" s="234"/>
      <c r="F56" s="235"/>
      <c r="G56" s="235">
        <f>SUMIF(AG57:AG70,"&lt;&gt;NOR",G57:G70)</f>
        <v>0</v>
      </c>
      <c r="H56" s="235"/>
      <c r="I56" s="235">
        <f>SUM(I57:I70)</f>
        <v>0</v>
      </c>
      <c r="J56" s="235"/>
      <c r="K56" s="235">
        <f>SUM(K57:K70)</f>
        <v>0</v>
      </c>
      <c r="L56" s="235"/>
      <c r="M56" s="235">
        <f>SUM(M57:M70)</f>
        <v>0</v>
      </c>
      <c r="N56" s="235"/>
      <c r="O56" s="235">
        <f>SUM(O57:O70)</f>
        <v>0.02</v>
      </c>
      <c r="P56" s="235"/>
      <c r="Q56" s="235">
        <f>SUM(Q57:Q70)</f>
        <v>15.84</v>
      </c>
      <c r="R56" s="235"/>
      <c r="S56" s="235"/>
      <c r="T56" s="236"/>
      <c r="U56" s="230"/>
      <c r="V56" s="230">
        <f>SUM(V57:V70)</f>
        <v>35.46</v>
      </c>
      <c r="W56" s="230"/>
      <c r="X56" s="230"/>
      <c r="AG56" t="s">
        <v>143</v>
      </c>
    </row>
    <row r="57" spans="1:60" ht="21.75" outlineLevel="1" x14ac:dyDescent="0.2">
      <c r="A57" s="237">
        <v>4</v>
      </c>
      <c r="B57" s="238" t="s">
        <v>195</v>
      </c>
      <c r="C57" s="251" t="s">
        <v>196</v>
      </c>
      <c r="D57" s="239" t="s">
        <v>197</v>
      </c>
      <c r="E57" s="240">
        <v>9.5</v>
      </c>
      <c r="F57" s="241"/>
      <c r="G57" s="242">
        <f>ROUND(E57*F57,2)</f>
        <v>0</v>
      </c>
      <c r="H57" s="241"/>
      <c r="I57" s="242">
        <f>ROUND(E57*H57,2)</f>
        <v>0</v>
      </c>
      <c r="J57" s="241"/>
      <c r="K57" s="242">
        <f>ROUND(E57*J57,2)</f>
        <v>0</v>
      </c>
      <c r="L57" s="242">
        <v>15</v>
      </c>
      <c r="M57" s="242">
        <f>G57*(1+L57/100)</f>
        <v>0</v>
      </c>
      <c r="N57" s="242">
        <v>0</v>
      </c>
      <c r="O57" s="242">
        <f>ROUND(E57*N57,2)</f>
        <v>0</v>
      </c>
      <c r="P57" s="242">
        <v>1.5940000000000001</v>
      </c>
      <c r="Q57" s="242">
        <f>ROUND(E57*P57,2)</f>
        <v>15.14</v>
      </c>
      <c r="R57" s="242" t="s">
        <v>198</v>
      </c>
      <c r="S57" s="242" t="s">
        <v>199</v>
      </c>
      <c r="T57" s="243" t="s">
        <v>199</v>
      </c>
      <c r="U57" s="221">
        <v>2.42</v>
      </c>
      <c r="V57" s="221">
        <f>ROUND(E57*U57,2)</f>
        <v>22.99</v>
      </c>
      <c r="W57" s="221"/>
      <c r="X57" s="221" t="s">
        <v>149</v>
      </c>
      <c r="Y57" s="212"/>
      <c r="Z57" s="212"/>
      <c r="AA57" s="212"/>
      <c r="AB57" s="212"/>
      <c r="AC57" s="212"/>
      <c r="AD57" s="212"/>
      <c r="AE57" s="212"/>
      <c r="AF57" s="212"/>
      <c r="AG57" s="212" t="s">
        <v>150</v>
      </c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ht="21.75" outlineLevel="1" x14ac:dyDescent="0.2">
      <c r="A58" s="219"/>
      <c r="B58" s="220"/>
      <c r="C58" s="256" t="s">
        <v>200</v>
      </c>
      <c r="D58" s="248"/>
      <c r="E58" s="248"/>
      <c r="F58" s="248"/>
      <c r="G58" s="248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12"/>
      <c r="Z58" s="212"/>
      <c r="AA58" s="212"/>
      <c r="AB58" s="212"/>
      <c r="AC58" s="212"/>
      <c r="AD58" s="212"/>
      <c r="AE58" s="212"/>
      <c r="AF58" s="212"/>
      <c r="AG58" s="212" t="s">
        <v>201</v>
      </c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47" t="str">
        <f>C58</f>
        <v>nebo vybourání otvorů průřezové plochy přes 4 m2 ve zdivu nadzákladovém, včetně pomocného lešení o výšce podlahy do 1900 mm a pro zatížení do 1,5 kPa  (150 kg/m2)</v>
      </c>
      <c r="BB58" s="212"/>
      <c r="BC58" s="212"/>
      <c r="BD58" s="212"/>
      <c r="BE58" s="212"/>
      <c r="BF58" s="212"/>
      <c r="BG58" s="212"/>
      <c r="BH58" s="212"/>
    </row>
    <row r="59" spans="1:60" outlineLevel="1" x14ac:dyDescent="0.2">
      <c r="A59" s="219"/>
      <c r="B59" s="220"/>
      <c r="C59" s="254" t="s">
        <v>202</v>
      </c>
      <c r="D59" s="222"/>
      <c r="E59" s="223">
        <v>2.0499999999999998</v>
      </c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12"/>
      <c r="Z59" s="212"/>
      <c r="AA59" s="212"/>
      <c r="AB59" s="212"/>
      <c r="AC59" s="212"/>
      <c r="AD59" s="212"/>
      <c r="AE59" s="212"/>
      <c r="AF59" s="212"/>
      <c r="AG59" s="212" t="s">
        <v>157</v>
      </c>
      <c r="AH59" s="212">
        <v>0</v>
      </c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 x14ac:dyDescent="0.2">
      <c r="A60" s="219"/>
      <c r="B60" s="220"/>
      <c r="C60" s="254" t="s">
        <v>203</v>
      </c>
      <c r="D60" s="222"/>
      <c r="E60" s="223">
        <v>2.0499999999999998</v>
      </c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12"/>
      <c r="Z60" s="212"/>
      <c r="AA60" s="212"/>
      <c r="AB60" s="212"/>
      <c r="AC60" s="212"/>
      <c r="AD60" s="212"/>
      <c r="AE60" s="212"/>
      <c r="AF60" s="212"/>
      <c r="AG60" s="212" t="s">
        <v>157</v>
      </c>
      <c r="AH60" s="212">
        <v>0</v>
      </c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 x14ac:dyDescent="0.2">
      <c r="A61" s="219"/>
      <c r="B61" s="220"/>
      <c r="C61" s="254" t="s">
        <v>204</v>
      </c>
      <c r="D61" s="222"/>
      <c r="E61" s="223">
        <v>2.0499999999999998</v>
      </c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12"/>
      <c r="Z61" s="212"/>
      <c r="AA61" s="212"/>
      <c r="AB61" s="212"/>
      <c r="AC61" s="212"/>
      <c r="AD61" s="212"/>
      <c r="AE61" s="212"/>
      <c r="AF61" s="212"/>
      <c r="AG61" s="212" t="s">
        <v>157</v>
      </c>
      <c r="AH61" s="212">
        <v>0</v>
      </c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 x14ac:dyDescent="0.2">
      <c r="A62" s="219"/>
      <c r="B62" s="220"/>
      <c r="C62" s="254" t="s">
        <v>205</v>
      </c>
      <c r="D62" s="222"/>
      <c r="E62" s="223">
        <v>2.0499999999999998</v>
      </c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12"/>
      <c r="Z62" s="212"/>
      <c r="AA62" s="212"/>
      <c r="AB62" s="212"/>
      <c r="AC62" s="212"/>
      <c r="AD62" s="212"/>
      <c r="AE62" s="212"/>
      <c r="AF62" s="212"/>
      <c r="AG62" s="212" t="s">
        <v>157</v>
      </c>
      <c r="AH62" s="212">
        <v>0</v>
      </c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 x14ac:dyDescent="0.2">
      <c r="A63" s="219"/>
      <c r="B63" s="220"/>
      <c r="C63" s="254" t="s">
        <v>206</v>
      </c>
      <c r="D63" s="222"/>
      <c r="E63" s="223">
        <v>1.3</v>
      </c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12"/>
      <c r="Z63" s="212"/>
      <c r="AA63" s="212"/>
      <c r="AB63" s="212"/>
      <c r="AC63" s="212"/>
      <c r="AD63" s="212"/>
      <c r="AE63" s="212"/>
      <c r="AF63" s="212"/>
      <c r="AG63" s="212" t="s">
        <v>157</v>
      </c>
      <c r="AH63" s="212">
        <v>0</v>
      </c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">
      <c r="A64" s="219"/>
      <c r="B64" s="220"/>
      <c r="C64" s="255"/>
      <c r="D64" s="246"/>
      <c r="E64" s="246"/>
      <c r="F64" s="246"/>
      <c r="G64" s="246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12"/>
      <c r="Z64" s="212"/>
      <c r="AA64" s="212"/>
      <c r="AB64" s="212"/>
      <c r="AC64" s="212"/>
      <c r="AD64" s="212"/>
      <c r="AE64" s="212"/>
      <c r="AF64" s="212"/>
      <c r="AG64" s="212" t="s">
        <v>161</v>
      </c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ht="32.6" outlineLevel="1" x14ac:dyDescent="0.2">
      <c r="A65" s="237">
        <v>5</v>
      </c>
      <c r="B65" s="238" t="s">
        <v>207</v>
      </c>
      <c r="C65" s="251" t="s">
        <v>208</v>
      </c>
      <c r="D65" s="239" t="s">
        <v>209</v>
      </c>
      <c r="E65" s="240">
        <v>36.6755</v>
      </c>
      <c r="F65" s="241"/>
      <c r="G65" s="242">
        <f>ROUND(E65*F65,2)</f>
        <v>0</v>
      </c>
      <c r="H65" s="241"/>
      <c r="I65" s="242">
        <f>ROUND(E65*H65,2)</f>
        <v>0</v>
      </c>
      <c r="J65" s="241"/>
      <c r="K65" s="242">
        <f>ROUND(E65*J65,2)</f>
        <v>0</v>
      </c>
      <c r="L65" s="242">
        <v>15</v>
      </c>
      <c r="M65" s="242">
        <f>G65*(1+L65/100)</f>
        <v>0</v>
      </c>
      <c r="N65" s="242">
        <v>4.8999999999999998E-4</v>
      </c>
      <c r="O65" s="242">
        <f>ROUND(E65*N65,2)</f>
        <v>0.02</v>
      </c>
      <c r="P65" s="242">
        <v>1.9E-2</v>
      </c>
      <c r="Q65" s="242">
        <f>ROUND(E65*P65,2)</f>
        <v>0.7</v>
      </c>
      <c r="R65" s="242" t="s">
        <v>198</v>
      </c>
      <c r="S65" s="242" t="s">
        <v>199</v>
      </c>
      <c r="T65" s="243" t="s">
        <v>199</v>
      </c>
      <c r="U65" s="221">
        <v>0.34</v>
      </c>
      <c r="V65" s="221">
        <f>ROUND(E65*U65,2)</f>
        <v>12.47</v>
      </c>
      <c r="W65" s="221"/>
      <c r="X65" s="221" t="s">
        <v>149</v>
      </c>
      <c r="Y65" s="212"/>
      <c r="Z65" s="212"/>
      <c r="AA65" s="212"/>
      <c r="AB65" s="212"/>
      <c r="AC65" s="212"/>
      <c r="AD65" s="212"/>
      <c r="AE65" s="212"/>
      <c r="AF65" s="212"/>
      <c r="AG65" s="212" t="s">
        <v>150</v>
      </c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">
      <c r="A66" s="219"/>
      <c r="B66" s="220"/>
      <c r="C66" s="254" t="s">
        <v>210</v>
      </c>
      <c r="D66" s="222"/>
      <c r="E66" s="223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12"/>
      <c r="Z66" s="212"/>
      <c r="AA66" s="212"/>
      <c r="AB66" s="212"/>
      <c r="AC66" s="212"/>
      <c r="AD66" s="212"/>
      <c r="AE66" s="212"/>
      <c r="AF66" s="212"/>
      <c r="AG66" s="212" t="s">
        <v>157</v>
      </c>
      <c r="AH66" s="212">
        <v>0</v>
      </c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">
      <c r="A67" s="219"/>
      <c r="B67" s="220"/>
      <c r="C67" s="254" t="s">
        <v>211</v>
      </c>
      <c r="D67" s="222"/>
      <c r="E67" s="223">
        <v>10.3955</v>
      </c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12"/>
      <c r="Z67" s="212"/>
      <c r="AA67" s="212"/>
      <c r="AB67" s="212"/>
      <c r="AC67" s="212"/>
      <c r="AD67" s="212"/>
      <c r="AE67" s="212"/>
      <c r="AF67" s="212"/>
      <c r="AG67" s="212" t="s">
        <v>157</v>
      </c>
      <c r="AH67" s="212">
        <v>0</v>
      </c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1" x14ac:dyDescent="0.2">
      <c r="A68" s="219"/>
      <c r="B68" s="220"/>
      <c r="C68" s="254" t="s">
        <v>212</v>
      </c>
      <c r="D68" s="222"/>
      <c r="E68" s="223">
        <v>7.14</v>
      </c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12"/>
      <c r="Z68" s="212"/>
      <c r="AA68" s="212"/>
      <c r="AB68" s="212"/>
      <c r="AC68" s="212"/>
      <c r="AD68" s="212"/>
      <c r="AE68" s="212"/>
      <c r="AF68" s="212"/>
      <c r="AG68" s="212" t="s">
        <v>157</v>
      </c>
      <c r="AH68" s="212">
        <v>0</v>
      </c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1" x14ac:dyDescent="0.2">
      <c r="A69" s="219"/>
      <c r="B69" s="220"/>
      <c r="C69" s="254" t="s">
        <v>213</v>
      </c>
      <c r="D69" s="222"/>
      <c r="E69" s="223">
        <v>19.14</v>
      </c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12"/>
      <c r="Z69" s="212"/>
      <c r="AA69" s="212"/>
      <c r="AB69" s="212"/>
      <c r="AC69" s="212"/>
      <c r="AD69" s="212"/>
      <c r="AE69" s="212"/>
      <c r="AF69" s="212"/>
      <c r="AG69" s="212" t="s">
        <v>157</v>
      </c>
      <c r="AH69" s="212">
        <v>0</v>
      </c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 x14ac:dyDescent="0.2">
      <c r="A70" s="219"/>
      <c r="B70" s="220"/>
      <c r="C70" s="255"/>
      <c r="D70" s="246"/>
      <c r="E70" s="246"/>
      <c r="F70" s="246"/>
      <c r="G70" s="246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12"/>
      <c r="Z70" s="212"/>
      <c r="AA70" s="212"/>
      <c r="AB70" s="212"/>
      <c r="AC70" s="212"/>
      <c r="AD70" s="212"/>
      <c r="AE70" s="212"/>
      <c r="AF70" s="212"/>
      <c r="AG70" s="212" t="s">
        <v>161</v>
      </c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ht="13.6" x14ac:dyDescent="0.2">
      <c r="A71" s="231" t="s">
        <v>142</v>
      </c>
      <c r="B71" s="232" t="s">
        <v>99</v>
      </c>
      <c r="C71" s="250" t="s">
        <v>100</v>
      </c>
      <c r="D71" s="233"/>
      <c r="E71" s="234"/>
      <c r="F71" s="235"/>
      <c r="G71" s="235">
        <f>SUMIF(AG72:AG89,"&lt;&gt;NOR",G72:G89)</f>
        <v>0</v>
      </c>
      <c r="H71" s="235"/>
      <c r="I71" s="235">
        <f>SUM(I72:I89)</f>
        <v>0</v>
      </c>
      <c r="J71" s="235"/>
      <c r="K71" s="235">
        <f>SUM(K72:K89)</f>
        <v>0</v>
      </c>
      <c r="L71" s="235"/>
      <c r="M71" s="235">
        <f>SUM(M72:M89)</f>
        <v>0</v>
      </c>
      <c r="N71" s="235"/>
      <c r="O71" s="235">
        <f>SUM(O72:O89)</f>
        <v>1.04</v>
      </c>
      <c r="P71" s="235"/>
      <c r="Q71" s="235">
        <f>SUM(Q72:Q89)</f>
        <v>596.17000000000007</v>
      </c>
      <c r="R71" s="235"/>
      <c r="S71" s="235"/>
      <c r="T71" s="236"/>
      <c r="U71" s="230"/>
      <c r="V71" s="230">
        <f>SUM(V72:V89)</f>
        <v>1050.74</v>
      </c>
      <c r="W71" s="230"/>
      <c r="X71" s="230"/>
      <c r="AG71" t="s">
        <v>143</v>
      </c>
    </row>
    <row r="72" spans="1:60" ht="32.6" outlineLevel="1" x14ac:dyDescent="0.2">
      <c r="A72" s="237">
        <v>6</v>
      </c>
      <c r="B72" s="238" t="s">
        <v>214</v>
      </c>
      <c r="C72" s="251" t="s">
        <v>215</v>
      </c>
      <c r="D72" s="239" t="s">
        <v>197</v>
      </c>
      <c r="E72" s="240">
        <v>1033.7871700000001</v>
      </c>
      <c r="F72" s="241"/>
      <c r="G72" s="242">
        <f>ROUND(E72*F72,2)</f>
        <v>0</v>
      </c>
      <c r="H72" s="241"/>
      <c r="I72" s="242">
        <f>ROUND(E72*H72,2)</f>
        <v>0</v>
      </c>
      <c r="J72" s="241"/>
      <c r="K72" s="242">
        <f>ROUND(E72*J72,2)</f>
        <v>0</v>
      </c>
      <c r="L72" s="242">
        <v>15</v>
      </c>
      <c r="M72" s="242">
        <f>G72*(1+L72/100)</f>
        <v>0</v>
      </c>
      <c r="N72" s="242">
        <v>9.7000000000000005E-4</v>
      </c>
      <c r="O72" s="242">
        <f>ROUND(E72*N72,2)</f>
        <v>1</v>
      </c>
      <c r="P72" s="242">
        <v>0.55000000000000004</v>
      </c>
      <c r="Q72" s="242">
        <f>ROUND(E72*P72,2)</f>
        <v>568.58000000000004</v>
      </c>
      <c r="R72" s="242" t="s">
        <v>216</v>
      </c>
      <c r="S72" s="242" t="s">
        <v>199</v>
      </c>
      <c r="T72" s="243" t="s">
        <v>199</v>
      </c>
      <c r="U72" s="221">
        <v>0.97</v>
      </c>
      <c r="V72" s="221">
        <f>ROUND(E72*U72,2)</f>
        <v>1002.77</v>
      </c>
      <c r="W72" s="221"/>
      <c r="X72" s="221" t="s">
        <v>149</v>
      </c>
      <c r="Y72" s="212"/>
      <c r="Z72" s="212"/>
      <c r="AA72" s="212"/>
      <c r="AB72" s="212"/>
      <c r="AC72" s="212"/>
      <c r="AD72" s="212"/>
      <c r="AE72" s="212"/>
      <c r="AF72" s="212"/>
      <c r="AG72" s="212" t="s">
        <v>150</v>
      </c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 x14ac:dyDescent="0.2">
      <c r="A73" s="219"/>
      <c r="B73" s="220"/>
      <c r="C73" s="252" t="s">
        <v>217</v>
      </c>
      <c r="D73" s="244"/>
      <c r="E73" s="244"/>
      <c r="F73" s="244"/>
      <c r="G73" s="244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12"/>
      <c r="Z73" s="212"/>
      <c r="AA73" s="212"/>
      <c r="AB73" s="212"/>
      <c r="AC73" s="212"/>
      <c r="AD73" s="212"/>
      <c r="AE73" s="212"/>
      <c r="AF73" s="212"/>
      <c r="AG73" s="212" t="s">
        <v>152</v>
      </c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1" x14ac:dyDescent="0.2">
      <c r="A74" s="219"/>
      <c r="B74" s="220"/>
      <c r="C74" s="254" t="s">
        <v>218</v>
      </c>
      <c r="D74" s="222"/>
      <c r="E74" s="223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12"/>
      <c r="Z74" s="212"/>
      <c r="AA74" s="212"/>
      <c r="AB74" s="212"/>
      <c r="AC74" s="212"/>
      <c r="AD74" s="212"/>
      <c r="AE74" s="212"/>
      <c r="AF74" s="212"/>
      <c r="AG74" s="212" t="s">
        <v>157</v>
      </c>
      <c r="AH74" s="212">
        <v>0</v>
      </c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 x14ac:dyDescent="0.2">
      <c r="A75" s="219"/>
      <c r="B75" s="220"/>
      <c r="C75" s="254" t="s">
        <v>219</v>
      </c>
      <c r="D75" s="222"/>
      <c r="E75" s="223">
        <v>505.28836999999999</v>
      </c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12"/>
      <c r="Z75" s="212"/>
      <c r="AA75" s="212"/>
      <c r="AB75" s="212"/>
      <c r="AC75" s="212"/>
      <c r="AD75" s="212"/>
      <c r="AE75" s="212"/>
      <c r="AF75" s="212"/>
      <c r="AG75" s="212" t="s">
        <v>157</v>
      </c>
      <c r="AH75" s="212">
        <v>0</v>
      </c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 x14ac:dyDescent="0.2">
      <c r="A76" s="219"/>
      <c r="B76" s="220"/>
      <c r="C76" s="254" t="s">
        <v>220</v>
      </c>
      <c r="D76" s="222"/>
      <c r="E76" s="223">
        <v>302.98599999999999</v>
      </c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12"/>
      <c r="Z76" s="212"/>
      <c r="AA76" s="212"/>
      <c r="AB76" s="212"/>
      <c r="AC76" s="212"/>
      <c r="AD76" s="212"/>
      <c r="AE76" s="212"/>
      <c r="AF76" s="212"/>
      <c r="AG76" s="212" t="s">
        <v>157</v>
      </c>
      <c r="AH76" s="212">
        <v>0</v>
      </c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outlineLevel="1" x14ac:dyDescent="0.2">
      <c r="A77" s="219"/>
      <c r="B77" s="220"/>
      <c r="C77" s="254" t="s">
        <v>221</v>
      </c>
      <c r="D77" s="222"/>
      <c r="E77" s="223">
        <v>92.364800000000002</v>
      </c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12"/>
      <c r="Z77" s="212"/>
      <c r="AA77" s="212"/>
      <c r="AB77" s="212"/>
      <c r="AC77" s="212"/>
      <c r="AD77" s="212"/>
      <c r="AE77" s="212"/>
      <c r="AF77" s="212"/>
      <c r="AG77" s="212" t="s">
        <v>157</v>
      </c>
      <c r="AH77" s="212">
        <v>0</v>
      </c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outlineLevel="1" x14ac:dyDescent="0.2">
      <c r="A78" s="219"/>
      <c r="B78" s="220"/>
      <c r="C78" s="254" t="s">
        <v>222</v>
      </c>
      <c r="D78" s="222"/>
      <c r="E78" s="223">
        <v>12.3</v>
      </c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12"/>
      <c r="Z78" s="212"/>
      <c r="AA78" s="212"/>
      <c r="AB78" s="212"/>
      <c r="AC78" s="212"/>
      <c r="AD78" s="212"/>
      <c r="AE78" s="212"/>
      <c r="AF78" s="212"/>
      <c r="AG78" s="212" t="s">
        <v>157</v>
      </c>
      <c r="AH78" s="212">
        <v>0</v>
      </c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outlineLevel="1" x14ac:dyDescent="0.2">
      <c r="A79" s="219"/>
      <c r="B79" s="220"/>
      <c r="C79" s="254" t="s">
        <v>223</v>
      </c>
      <c r="D79" s="222"/>
      <c r="E79" s="223">
        <v>57.228000000000002</v>
      </c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12"/>
      <c r="Z79" s="212"/>
      <c r="AA79" s="212"/>
      <c r="AB79" s="212"/>
      <c r="AC79" s="212"/>
      <c r="AD79" s="212"/>
      <c r="AE79" s="212"/>
      <c r="AF79" s="212"/>
      <c r="AG79" s="212" t="s">
        <v>157</v>
      </c>
      <c r="AH79" s="212">
        <v>0</v>
      </c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 x14ac:dyDescent="0.2">
      <c r="A80" s="219"/>
      <c r="B80" s="220"/>
      <c r="C80" s="254" t="s">
        <v>224</v>
      </c>
      <c r="D80" s="222"/>
      <c r="E80" s="223">
        <v>36.1</v>
      </c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12"/>
      <c r="Z80" s="212"/>
      <c r="AA80" s="212"/>
      <c r="AB80" s="212"/>
      <c r="AC80" s="212"/>
      <c r="AD80" s="212"/>
      <c r="AE80" s="212"/>
      <c r="AF80" s="212"/>
      <c r="AG80" s="212" t="s">
        <v>157</v>
      </c>
      <c r="AH80" s="212">
        <v>0</v>
      </c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1" x14ac:dyDescent="0.2">
      <c r="A81" s="219"/>
      <c r="B81" s="220"/>
      <c r="C81" s="254" t="s">
        <v>225</v>
      </c>
      <c r="D81" s="222"/>
      <c r="E81" s="223">
        <v>20.48</v>
      </c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12"/>
      <c r="Z81" s="212"/>
      <c r="AA81" s="212"/>
      <c r="AB81" s="212"/>
      <c r="AC81" s="212"/>
      <c r="AD81" s="212"/>
      <c r="AE81" s="212"/>
      <c r="AF81" s="212"/>
      <c r="AG81" s="212" t="s">
        <v>157</v>
      </c>
      <c r="AH81" s="212">
        <v>0</v>
      </c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outlineLevel="1" x14ac:dyDescent="0.2">
      <c r="A82" s="219"/>
      <c r="B82" s="220"/>
      <c r="C82" s="254" t="s">
        <v>226</v>
      </c>
      <c r="D82" s="222"/>
      <c r="E82" s="223">
        <v>7.04</v>
      </c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12"/>
      <c r="Z82" s="212"/>
      <c r="AA82" s="212"/>
      <c r="AB82" s="212"/>
      <c r="AC82" s="212"/>
      <c r="AD82" s="212"/>
      <c r="AE82" s="212"/>
      <c r="AF82" s="212"/>
      <c r="AG82" s="212" t="s">
        <v>157</v>
      </c>
      <c r="AH82" s="212">
        <v>0</v>
      </c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outlineLevel="1" x14ac:dyDescent="0.2">
      <c r="A83" s="219"/>
      <c r="B83" s="220"/>
      <c r="C83" s="257" t="s">
        <v>227</v>
      </c>
      <c r="D83" s="224"/>
      <c r="E83" s="225">
        <v>1033.7871700000001</v>
      </c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12"/>
      <c r="Z83" s="212"/>
      <c r="AA83" s="212"/>
      <c r="AB83" s="212"/>
      <c r="AC83" s="212"/>
      <c r="AD83" s="212"/>
      <c r="AE83" s="212"/>
      <c r="AF83" s="212"/>
      <c r="AG83" s="212" t="s">
        <v>157</v>
      </c>
      <c r="AH83" s="212">
        <v>1</v>
      </c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outlineLevel="1" x14ac:dyDescent="0.2">
      <c r="A84" s="219"/>
      <c r="B84" s="220"/>
      <c r="C84" s="255"/>
      <c r="D84" s="246"/>
      <c r="E84" s="246"/>
      <c r="F84" s="246"/>
      <c r="G84" s="246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12"/>
      <c r="Z84" s="212"/>
      <c r="AA84" s="212"/>
      <c r="AB84" s="212"/>
      <c r="AC84" s="212"/>
      <c r="AD84" s="212"/>
      <c r="AE84" s="212"/>
      <c r="AF84" s="212"/>
      <c r="AG84" s="212" t="s">
        <v>161</v>
      </c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ht="32.6" outlineLevel="1" x14ac:dyDescent="0.2">
      <c r="A85" s="237">
        <v>7</v>
      </c>
      <c r="B85" s="238" t="s">
        <v>228</v>
      </c>
      <c r="C85" s="251" t="s">
        <v>229</v>
      </c>
      <c r="D85" s="239" t="s">
        <v>197</v>
      </c>
      <c r="E85" s="240">
        <v>42.45035</v>
      </c>
      <c r="F85" s="241"/>
      <c r="G85" s="242">
        <f>ROUND(E85*F85,2)</f>
        <v>0</v>
      </c>
      <c r="H85" s="241"/>
      <c r="I85" s="242">
        <f>ROUND(E85*H85,2)</f>
        <v>0</v>
      </c>
      <c r="J85" s="241"/>
      <c r="K85" s="242">
        <f>ROUND(E85*J85,2)</f>
        <v>0</v>
      </c>
      <c r="L85" s="242">
        <v>15</v>
      </c>
      <c r="M85" s="242">
        <f>G85*(1+L85/100)</f>
        <v>0</v>
      </c>
      <c r="N85" s="242">
        <v>1.0499999999999999E-3</v>
      </c>
      <c r="O85" s="242">
        <f>ROUND(E85*N85,2)</f>
        <v>0.04</v>
      </c>
      <c r="P85" s="242">
        <v>0.65</v>
      </c>
      <c r="Q85" s="242">
        <f>ROUND(E85*P85,2)</f>
        <v>27.59</v>
      </c>
      <c r="R85" s="242" t="s">
        <v>216</v>
      </c>
      <c r="S85" s="242" t="s">
        <v>199</v>
      </c>
      <c r="T85" s="243" t="s">
        <v>199</v>
      </c>
      <c r="U85" s="221">
        <v>1.1299999999999999</v>
      </c>
      <c r="V85" s="221">
        <f>ROUND(E85*U85,2)</f>
        <v>47.97</v>
      </c>
      <c r="W85" s="221"/>
      <c r="X85" s="221" t="s">
        <v>149</v>
      </c>
      <c r="Y85" s="212"/>
      <c r="Z85" s="212"/>
      <c r="AA85" s="212"/>
      <c r="AB85" s="212"/>
      <c r="AC85" s="212"/>
      <c r="AD85" s="212"/>
      <c r="AE85" s="212"/>
      <c r="AF85" s="212"/>
      <c r="AG85" s="212" t="s">
        <v>150</v>
      </c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outlineLevel="1" x14ac:dyDescent="0.2">
      <c r="A86" s="219"/>
      <c r="B86" s="220"/>
      <c r="C86" s="252" t="s">
        <v>217</v>
      </c>
      <c r="D86" s="244"/>
      <c r="E86" s="244"/>
      <c r="F86" s="244"/>
      <c r="G86" s="244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12"/>
      <c r="Z86" s="212"/>
      <c r="AA86" s="212"/>
      <c r="AB86" s="212"/>
      <c r="AC86" s="212"/>
      <c r="AD86" s="212"/>
      <c r="AE86" s="212"/>
      <c r="AF86" s="212"/>
      <c r="AG86" s="212" t="s">
        <v>152</v>
      </c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 x14ac:dyDescent="0.2">
      <c r="A87" s="219"/>
      <c r="B87" s="220"/>
      <c r="C87" s="254" t="s">
        <v>230</v>
      </c>
      <c r="D87" s="222"/>
      <c r="E87" s="223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12"/>
      <c r="Z87" s="212"/>
      <c r="AA87" s="212"/>
      <c r="AB87" s="212"/>
      <c r="AC87" s="212"/>
      <c r="AD87" s="212"/>
      <c r="AE87" s="212"/>
      <c r="AF87" s="212"/>
      <c r="AG87" s="212" t="s">
        <v>157</v>
      </c>
      <c r="AH87" s="212">
        <v>0</v>
      </c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1" x14ac:dyDescent="0.2">
      <c r="A88" s="219"/>
      <c r="B88" s="220"/>
      <c r="C88" s="254" t="s">
        <v>231</v>
      </c>
      <c r="D88" s="222"/>
      <c r="E88" s="223">
        <v>42.45035</v>
      </c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12"/>
      <c r="Z88" s="212"/>
      <c r="AA88" s="212"/>
      <c r="AB88" s="212"/>
      <c r="AC88" s="212"/>
      <c r="AD88" s="212"/>
      <c r="AE88" s="212"/>
      <c r="AF88" s="212"/>
      <c r="AG88" s="212" t="s">
        <v>157</v>
      </c>
      <c r="AH88" s="212">
        <v>0</v>
      </c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outlineLevel="1" x14ac:dyDescent="0.2">
      <c r="A89" s="219"/>
      <c r="B89" s="220"/>
      <c r="C89" s="255"/>
      <c r="D89" s="246"/>
      <c r="E89" s="246"/>
      <c r="F89" s="246"/>
      <c r="G89" s="246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12"/>
      <c r="Z89" s="212"/>
      <c r="AA89" s="212"/>
      <c r="AB89" s="212"/>
      <c r="AC89" s="212"/>
      <c r="AD89" s="212"/>
      <c r="AE89" s="212"/>
      <c r="AF89" s="212"/>
      <c r="AG89" s="212" t="s">
        <v>161</v>
      </c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ht="13.6" x14ac:dyDescent="0.2">
      <c r="A90" s="231" t="s">
        <v>142</v>
      </c>
      <c r="B90" s="232" t="s">
        <v>101</v>
      </c>
      <c r="C90" s="250" t="s">
        <v>102</v>
      </c>
      <c r="D90" s="233"/>
      <c r="E90" s="234"/>
      <c r="F90" s="235"/>
      <c r="G90" s="235">
        <f>SUMIF(AG91:AG93,"&lt;&gt;NOR",G91:G93)</f>
        <v>0</v>
      </c>
      <c r="H90" s="235"/>
      <c r="I90" s="235">
        <f>SUM(I91:I93)</f>
        <v>0</v>
      </c>
      <c r="J90" s="235"/>
      <c r="K90" s="235">
        <f>SUM(K91:K93)</f>
        <v>0</v>
      </c>
      <c r="L90" s="235"/>
      <c r="M90" s="235">
        <f>SUM(M91:M93)</f>
        <v>0</v>
      </c>
      <c r="N90" s="235"/>
      <c r="O90" s="235">
        <f>SUM(O91:O93)</f>
        <v>0</v>
      </c>
      <c r="P90" s="235"/>
      <c r="Q90" s="235">
        <f>SUM(Q91:Q93)</f>
        <v>0</v>
      </c>
      <c r="R90" s="235"/>
      <c r="S90" s="235"/>
      <c r="T90" s="236"/>
      <c r="U90" s="230"/>
      <c r="V90" s="230">
        <f>SUM(V91:V93)</f>
        <v>1</v>
      </c>
      <c r="W90" s="230"/>
      <c r="X90" s="230"/>
      <c r="AG90" t="s">
        <v>143</v>
      </c>
    </row>
    <row r="91" spans="1:60" ht="32.6" outlineLevel="1" x14ac:dyDescent="0.2">
      <c r="A91" s="237">
        <v>8</v>
      </c>
      <c r="B91" s="238" t="s">
        <v>232</v>
      </c>
      <c r="C91" s="251" t="s">
        <v>233</v>
      </c>
      <c r="D91" s="239" t="s">
        <v>234</v>
      </c>
      <c r="E91" s="240">
        <v>1.06532</v>
      </c>
      <c r="F91" s="241"/>
      <c r="G91" s="242">
        <f>ROUND(E91*F91,2)</f>
        <v>0</v>
      </c>
      <c r="H91" s="241"/>
      <c r="I91" s="242">
        <f>ROUND(E91*H91,2)</f>
        <v>0</v>
      </c>
      <c r="J91" s="241"/>
      <c r="K91" s="242">
        <f>ROUND(E91*J91,2)</f>
        <v>0</v>
      </c>
      <c r="L91" s="242">
        <v>15</v>
      </c>
      <c r="M91" s="242">
        <f>G91*(1+L91/100)</f>
        <v>0</v>
      </c>
      <c r="N91" s="242">
        <v>0</v>
      </c>
      <c r="O91" s="242">
        <f>ROUND(E91*N91,2)</f>
        <v>0</v>
      </c>
      <c r="P91" s="242">
        <v>0</v>
      </c>
      <c r="Q91" s="242">
        <f>ROUND(E91*P91,2)</f>
        <v>0</v>
      </c>
      <c r="R91" s="242" t="s">
        <v>235</v>
      </c>
      <c r="S91" s="242" t="s">
        <v>199</v>
      </c>
      <c r="T91" s="243" t="s">
        <v>199</v>
      </c>
      <c r="U91" s="221">
        <v>0.9385</v>
      </c>
      <c r="V91" s="221">
        <f>ROUND(E91*U91,2)</f>
        <v>1</v>
      </c>
      <c r="W91" s="221"/>
      <c r="X91" s="221" t="s">
        <v>236</v>
      </c>
      <c r="Y91" s="212"/>
      <c r="Z91" s="212"/>
      <c r="AA91" s="212"/>
      <c r="AB91" s="212"/>
      <c r="AC91" s="212"/>
      <c r="AD91" s="212"/>
      <c r="AE91" s="212"/>
      <c r="AF91" s="212"/>
      <c r="AG91" s="212" t="s">
        <v>237</v>
      </c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outlineLevel="1" x14ac:dyDescent="0.2">
      <c r="A92" s="219"/>
      <c r="B92" s="220"/>
      <c r="C92" s="256" t="s">
        <v>238</v>
      </c>
      <c r="D92" s="248"/>
      <c r="E92" s="248"/>
      <c r="F92" s="248"/>
      <c r="G92" s="248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12"/>
      <c r="Z92" s="212"/>
      <c r="AA92" s="212"/>
      <c r="AB92" s="212"/>
      <c r="AC92" s="212"/>
      <c r="AD92" s="212"/>
      <c r="AE92" s="212"/>
      <c r="AF92" s="212"/>
      <c r="AG92" s="212" t="s">
        <v>201</v>
      </c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outlineLevel="1" x14ac:dyDescent="0.2">
      <c r="A93" s="219"/>
      <c r="B93" s="220"/>
      <c r="C93" s="255"/>
      <c r="D93" s="246"/>
      <c r="E93" s="246"/>
      <c r="F93" s="246"/>
      <c r="G93" s="246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12"/>
      <c r="Z93" s="212"/>
      <c r="AA93" s="212"/>
      <c r="AB93" s="212"/>
      <c r="AC93" s="212"/>
      <c r="AD93" s="212"/>
      <c r="AE93" s="212"/>
      <c r="AF93" s="212"/>
      <c r="AG93" s="212" t="s">
        <v>161</v>
      </c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ht="13.6" x14ac:dyDescent="0.2">
      <c r="A94" s="231" t="s">
        <v>142</v>
      </c>
      <c r="B94" s="232" t="s">
        <v>103</v>
      </c>
      <c r="C94" s="250" t="s">
        <v>104</v>
      </c>
      <c r="D94" s="233"/>
      <c r="E94" s="234"/>
      <c r="F94" s="235"/>
      <c r="G94" s="235">
        <f>SUMIF(AG95:AG180,"&lt;&gt;NOR",G95:G180)</f>
        <v>0</v>
      </c>
      <c r="H94" s="235"/>
      <c r="I94" s="235">
        <f>SUM(I95:I180)</f>
        <v>0</v>
      </c>
      <c r="J94" s="235"/>
      <c r="K94" s="235">
        <f>SUM(K95:K180)</f>
        <v>0</v>
      </c>
      <c r="L94" s="235"/>
      <c r="M94" s="235">
        <f>SUM(M95:M180)</f>
        <v>0</v>
      </c>
      <c r="N94" s="235"/>
      <c r="O94" s="235">
        <f>SUM(O95:O180)</f>
        <v>0</v>
      </c>
      <c r="P94" s="235"/>
      <c r="Q94" s="235">
        <f>SUM(Q95:Q180)</f>
        <v>0</v>
      </c>
      <c r="R94" s="235"/>
      <c r="S94" s="235"/>
      <c r="T94" s="236"/>
      <c r="U94" s="230"/>
      <c r="V94" s="230">
        <f>SUM(V95:V180)</f>
        <v>0</v>
      </c>
      <c r="W94" s="230"/>
      <c r="X94" s="230"/>
      <c r="AG94" t="s">
        <v>143</v>
      </c>
    </row>
    <row r="95" spans="1:60" outlineLevel="1" x14ac:dyDescent="0.2">
      <c r="A95" s="237">
        <v>9</v>
      </c>
      <c r="B95" s="238" t="s">
        <v>239</v>
      </c>
      <c r="C95" s="251" t="s">
        <v>240</v>
      </c>
      <c r="D95" s="239" t="s">
        <v>241</v>
      </c>
      <c r="E95" s="240">
        <v>1470.5071499999999</v>
      </c>
      <c r="F95" s="241"/>
      <c r="G95" s="242">
        <f>ROUND(E95*F95,2)</f>
        <v>0</v>
      </c>
      <c r="H95" s="241"/>
      <c r="I95" s="242">
        <f>ROUND(E95*H95,2)</f>
        <v>0</v>
      </c>
      <c r="J95" s="241"/>
      <c r="K95" s="242">
        <f>ROUND(E95*J95,2)</f>
        <v>0</v>
      </c>
      <c r="L95" s="242">
        <v>15</v>
      </c>
      <c r="M95" s="242">
        <f>G95*(1+L95/100)</f>
        <v>0</v>
      </c>
      <c r="N95" s="242">
        <v>0</v>
      </c>
      <c r="O95" s="242">
        <f>ROUND(E95*N95,2)</f>
        <v>0</v>
      </c>
      <c r="P95" s="242">
        <v>0</v>
      </c>
      <c r="Q95" s="242">
        <f>ROUND(E95*P95,2)</f>
        <v>0</v>
      </c>
      <c r="R95" s="242"/>
      <c r="S95" s="242" t="s">
        <v>147</v>
      </c>
      <c r="T95" s="243" t="s">
        <v>242</v>
      </c>
      <c r="U95" s="221">
        <v>0</v>
      </c>
      <c r="V95" s="221">
        <f>ROUND(E95*U95,2)</f>
        <v>0</v>
      </c>
      <c r="W95" s="221"/>
      <c r="X95" s="221" t="s">
        <v>149</v>
      </c>
      <c r="Y95" s="212"/>
      <c r="Z95" s="212"/>
      <c r="AA95" s="212"/>
      <c r="AB95" s="212"/>
      <c r="AC95" s="212"/>
      <c r="AD95" s="212"/>
      <c r="AE95" s="212"/>
      <c r="AF95" s="212"/>
      <c r="AG95" s="212" t="s">
        <v>150</v>
      </c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outlineLevel="1" x14ac:dyDescent="0.2">
      <c r="A96" s="219"/>
      <c r="B96" s="220"/>
      <c r="C96" s="254" t="s">
        <v>230</v>
      </c>
      <c r="D96" s="222"/>
      <c r="E96" s="223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12"/>
      <c r="Z96" s="212"/>
      <c r="AA96" s="212"/>
      <c r="AB96" s="212"/>
      <c r="AC96" s="212"/>
      <c r="AD96" s="212"/>
      <c r="AE96" s="212"/>
      <c r="AF96" s="212"/>
      <c r="AG96" s="212" t="s">
        <v>157</v>
      </c>
      <c r="AH96" s="212">
        <v>0</v>
      </c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outlineLevel="1" x14ac:dyDescent="0.2">
      <c r="A97" s="219"/>
      <c r="B97" s="220"/>
      <c r="C97" s="254" t="s">
        <v>243</v>
      </c>
      <c r="D97" s="222"/>
      <c r="E97" s="223">
        <v>42.45035</v>
      </c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12"/>
      <c r="Z97" s="212"/>
      <c r="AA97" s="212"/>
      <c r="AB97" s="212"/>
      <c r="AC97" s="212"/>
      <c r="AD97" s="212"/>
      <c r="AE97" s="212"/>
      <c r="AF97" s="212"/>
      <c r="AG97" s="212" t="s">
        <v>157</v>
      </c>
      <c r="AH97" s="212">
        <v>0</v>
      </c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outlineLevel="1" x14ac:dyDescent="0.2">
      <c r="A98" s="219"/>
      <c r="B98" s="220"/>
      <c r="C98" s="257" t="s">
        <v>227</v>
      </c>
      <c r="D98" s="224"/>
      <c r="E98" s="225">
        <v>42.45035</v>
      </c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12"/>
      <c r="Z98" s="212"/>
      <c r="AA98" s="212"/>
      <c r="AB98" s="212"/>
      <c r="AC98" s="212"/>
      <c r="AD98" s="212"/>
      <c r="AE98" s="212"/>
      <c r="AF98" s="212"/>
      <c r="AG98" s="212" t="s">
        <v>157</v>
      </c>
      <c r="AH98" s="212">
        <v>1</v>
      </c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1" x14ac:dyDescent="0.2">
      <c r="A99" s="219"/>
      <c r="B99" s="220"/>
      <c r="C99" s="254" t="s">
        <v>244</v>
      </c>
      <c r="D99" s="222"/>
      <c r="E99" s="223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12"/>
      <c r="Z99" s="212"/>
      <c r="AA99" s="212"/>
      <c r="AB99" s="212"/>
      <c r="AC99" s="212"/>
      <c r="AD99" s="212"/>
      <c r="AE99" s="212"/>
      <c r="AF99" s="212"/>
      <c r="AG99" s="212" t="s">
        <v>157</v>
      </c>
      <c r="AH99" s="212">
        <v>0</v>
      </c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outlineLevel="1" x14ac:dyDescent="0.2">
      <c r="A100" s="219"/>
      <c r="B100" s="220"/>
      <c r="C100" s="254" t="s">
        <v>245</v>
      </c>
      <c r="D100" s="222"/>
      <c r="E100" s="223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12"/>
      <c r="Z100" s="212"/>
      <c r="AA100" s="212"/>
      <c r="AB100" s="212"/>
      <c r="AC100" s="212"/>
      <c r="AD100" s="212"/>
      <c r="AE100" s="212"/>
      <c r="AF100" s="212"/>
      <c r="AG100" s="212" t="s">
        <v>157</v>
      </c>
      <c r="AH100" s="212">
        <v>0</v>
      </c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outlineLevel="1" x14ac:dyDescent="0.2">
      <c r="A101" s="219"/>
      <c r="B101" s="220"/>
      <c r="C101" s="254" t="s">
        <v>246</v>
      </c>
      <c r="D101" s="222"/>
      <c r="E101" s="223">
        <v>7.2832499999999998</v>
      </c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12"/>
      <c r="Z101" s="212"/>
      <c r="AA101" s="212"/>
      <c r="AB101" s="212"/>
      <c r="AC101" s="212"/>
      <c r="AD101" s="212"/>
      <c r="AE101" s="212"/>
      <c r="AF101" s="212"/>
      <c r="AG101" s="212" t="s">
        <v>157</v>
      </c>
      <c r="AH101" s="212">
        <v>0</v>
      </c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outlineLevel="1" x14ac:dyDescent="0.2">
      <c r="A102" s="219"/>
      <c r="B102" s="220"/>
      <c r="C102" s="254" t="s">
        <v>247</v>
      </c>
      <c r="D102" s="222"/>
      <c r="E102" s="223">
        <v>1.2577499999999999</v>
      </c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12"/>
      <c r="Z102" s="212"/>
      <c r="AA102" s="212"/>
      <c r="AB102" s="212"/>
      <c r="AC102" s="212"/>
      <c r="AD102" s="212"/>
      <c r="AE102" s="212"/>
      <c r="AF102" s="212"/>
      <c r="AG102" s="212" t="s">
        <v>157</v>
      </c>
      <c r="AH102" s="212">
        <v>0</v>
      </c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outlineLevel="1" x14ac:dyDescent="0.2">
      <c r="A103" s="219"/>
      <c r="B103" s="220"/>
      <c r="C103" s="254" t="s">
        <v>248</v>
      </c>
      <c r="D103" s="222"/>
      <c r="E103" s="223">
        <v>3.1785000000000001</v>
      </c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12"/>
      <c r="Z103" s="212"/>
      <c r="AA103" s="212"/>
      <c r="AB103" s="212"/>
      <c r="AC103" s="212"/>
      <c r="AD103" s="212"/>
      <c r="AE103" s="212"/>
      <c r="AF103" s="212"/>
      <c r="AG103" s="212" t="s">
        <v>157</v>
      </c>
      <c r="AH103" s="212">
        <v>0</v>
      </c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outlineLevel="1" x14ac:dyDescent="0.2">
      <c r="A104" s="219"/>
      <c r="B104" s="220"/>
      <c r="C104" s="254" t="s">
        <v>249</v>
      </c>
      <c r="D104" s="222"/>
      <c r="E104" s="223">
        <v>1.35</v>
      </c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12"/>
      <c r="Z104" s="212"/>
      <c r="AA104" s="212"/>
      <c r="AB104" s="212"/>
      <c r="AC104" s="212"/>
      <c r="AD104" s="212"/>
      <c r="AE104" s="212"/>
      <c r="AF104" s="212"/>
      <c r="AG104" s="212" t="s">
        <v>157</v>
      </c>
      <c r="AH104" s="212">
        <v>0</v>
      </c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outlineLevel="1" x14ac:dyDescent="0.2">
      <c r="A105" s="219"/>
      <c r="B105" s="220"/>
      <c r="C105" s="254" t="s">
        <v>250</v>
      </c>
      <c r="D105" s="222"/>
      <c r="E105" s="223">
        <v>2.2825000000000002</v>
      </c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12"/>
      <c r="Z105" s="212"/>
      <c r="AA105" s="212"/>
      <c r="AB105" s="212"/>
      <c r="AC105" s="212"/>
      <c r="AD105" s="212"/>
      <c r="AE105" s="212"/>
      <c r="AF105" s="212"/>
      <c r="AG105" s="212" t="s">
        <v>157</v>
      </c>
      <c r="AH105" s="212">
        <v>0</v>
      </c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 outlineLevel="1" x14ac:dyDescent="0.2">
      <c r="A106" s="219"/>
      <c r="B106" s="220"/>
      <c r="C106" s="257" t="s">
        <v>227</v>
      </c>
      <c r="D106" s="224"/>
      <c r="E106" s="225">
        <v>15.352</v>
      </c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12"/>
      <c r="Z106" s="212"/>
      <c r="AA106" s="212"/>
      <c r="AB106" s="212"/>
      <c r="AC106" s="212"/>
      <c r="AD106" s="212"/>
      <c r="AE106" s="212"/>
      <c r="AF106" s="212"/>
      <c r="AG106" s="212" t="s">
        <v>157</v>
      </c>
      <c r="AH106" s="212">
        <v>1</v>
      </c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</row>
    <row r="107" spans="1:60" outlineLevel="1" x14ac:dyDescent="0.2">
      <c r="A107" s="219"/>
      <c r="B107" s="220"/>
      <c r="C107" s="258" t="s">
        <v>251</v>
      </c>
      <c r="D107" s="226"/>
      <c r="E107" s="227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12"/>
      <c r="Z107" s="212"/>
      <c r="AA107" s="212"/>
      <c r="AB107" s="212"/>
      <c r="AC107" s="212"/>
      <c r="AD107" s="212"/>
      <c r="AE107" s="212"/>
      <c r="AF107" s="212"/>
      <c r="AG107" s="212" t="s">
        <v>157</v>
      </c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</row>
    <row r="108" spans="1:60" outlineLevel="1" x14ac:dyDescent="0.2">
      <c r="A108" s="219"/>
      <c r="B108" s="220"/>
      <c r="C108" s="259" t="s">
        <v>252</v>
      </c>
      <c r="D108" s="226"/>
      <c r="E108" s="227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12"/>
      <c r="Z108" s="212"/>
      <c r="AA108" s="212"/>
      <c r="AB108" s="212"/>
      <c r="AC108" s="212"/>
      <c r="AD108" s="212"/>
      <c r="AE108" s="212"/>
      <c r="AF108" s="212"/>
      <c r="AG108" s="212" t="s">
        <v>157</v>
      </c>
      <c r="AH108" s="212">
        <v>2</v>
      </c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</row>
    <row r="109" spans="1:60" outlineLevel="1" x14ac:dyDescent="0.2">
      <c r="A109" s="219"/>
      <c r="B109" s="220"/>
      <c r="C109" s="258" t="s">
        <v>253</v>
      </c>
      <c r="D109" s="226"/>
      <c r="E109" s="227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12"/>
      <c r="Z109" s="212"/>
      <c r="AA109" s="212"/>
      <c r="AB109" s="212"/>
      <c r="AC109" s="212"/>
      <c r="AD109" s="212"/>
      <c r="AE109" s="212"/>
      <c r="AF109" s="212"/>
      <c r="AG109" s="212" t="s">
        <v>157</v>
      </c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</row>
    <row r="110" spans="1:60" outlineLevel="1" x14ac:dyDescent="0.2">
      <c r="A110" s="219"/>
      <c r="B110" s="220"/>
      <c r="C110" s="254" t="s">
        <v>254</v>
      </c>
      <c r="D110" s="222"/>
      <c r="E110" s="223">
        <v>36.089219999999997</v>
      </c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12"/>
      <c r="Z110" s="212"/>
      <c r="AA110" s="212"/>
      <c r="AB110" s="212"/>
      <c r="AC110" s="212"/>
      <c r="AD110" s="212"/>
      <c r="AE110" s="212"/>
      <c r="AF110" s="212"/>
      <c r="AG110" s="212" t="s">
        <v>157</v>
      </c>
      <c r="AH110" s="212">
        <v>0</v>
      </c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</row>
    <row r="111" spans="1:60" outlineLevel="1" x14ac:dyDescent="0.2">
      <c r="A111" s="219"/>
      <c r="B111" s="220"/>
      <c r="C111" s="260" t="s">
        <v>251</v>
      </c>
      <c r="D111" s="228"/>
      <c r="E111" s="229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12"/>
      <c r="Z111" s="212"/>
      <c r="AA111" s="212"/>
      <c r="AB111" s="212"/>
      <c r="AC111" s="212"/>
      <c r="AD111" s="212"/>
      <c r="AE111" s="212"/>
      <c r="AF111" s="212"/>
      <c r="AG111" s="212" t="s">
        <v>157</v>
      </c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</row>
    <row r="112" spans="1:60" outlineLevel="1" x14ac:dyDescent="0.2">
      <c r="A112" s="219"/>
      <c r="B112" s="220"/>
      <c r="C112" s="261" t="s">
        <v>255</v>
      </c>
      <c r="D112" s="228"/>
      <c r="E112" s="229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12"/>
      <c r="Z112" s="212"/>
      <c r="AA112" s="212"/>
      <c r="AB112" s="212"/>
      <c r="AC112" s="212"/>
      <c r="AD112" s="212"/>
      <c r="AE112" s="212"/>
      <c r="AF112" s="212"/>
      <c r="AG112" s="212" t="s">
        <v>157</v>
      </c>
      <c r="AH112" s="212">
        <v>3</v>
      </c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60" outlineLevel="1" x14ac:dyDescent="0.2">
      <c r="A113" s="219"/>
      <c r="B113" s="220"/>
      <c r="C113" s="258" t="s">
        <v>253</v>
      </c>
      <c r="D113" s="226"/>
      <c r="E113" s="227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12"/>
      <c r="Z113" s="212"/>
      <c r="AA113" s="212"/>
      <c r="AB113" s="212"/>
      <c r="AC113" s="212"/>
      <c r="AD113" s="212"/>
      <c r="AE113" s="212"/>
      <c r="AF113" s="212"/>
      <c r="AG113" s="212" t="s">
        <v>157</v>
      </c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</row>
    <row r="114" spans="1:60" outlineLevel="1" x14ac:dyDescent="0.2">
      <c r="A114" s="219"/>
      <c r="B114" s="220"/>
      <c r="C114" s="254" t="s">
        <v>218</v>
      </c>
      <c r="D114" s="222"/>
      <c r="E114" s="223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12"/>
      <c r="Z114" s="212"/>
      <c r="AA114" s="212"/>
      <c r="AB114" s="212"/>
      <c r="AC114" s="212"/>
      <c r="AD114" s="212"/>
      <c r="AE114" s="212"/>
      <c r="AF114" s="212"/>
      <c r="AG114" s="212" t="s">
        <v>157</v>
      </c>
      <c r="AH114" s="212">
        <v>0</v>
      </c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</row>
    <row r="115" spans="1:60" outlineLevel="1" x14ac:dyDescent="0.2">
      <c r="A115" s="219"/>
      <c r="B115" s="220"/>
      <c r="C115" s="254" t="s">
        <v>219</v>
      </c>
      <c r="D115" s="222"/>
      <c r="E115" s="223">
        <v>505.28836999999999</v>
      </c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12"/>
      <c r="Z115" s="212"/>
      <c r="AA115" s="212"/>
      <c r="AB115" s="212"/>
      <c r="AC115" s="212"/>
      <c r="AD115" s="212"/>
      <c r="AE115" s="212"/>
      <c r="AF115" s="212"/>
      <c r="AG115" s="212" t="s">
        <v>157</v>
      </c>
      <c r="AH115" s="212">
        <v>0</v>
      </c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</row>
    <row r="116" spans="1:60" outlineLevel="1" x14ac:dyDescent="0.2">
      <c r="A116" s="219"/>
      <c r="B116" s="220"/>
      <c r="C116" s="254" t="s">
        <v>220</v>
      </c>
      <c r="D116" s="222"/>
      <c r="E116" s="223">
        <v>302.98599999999999</v>
      </c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12"/>
      <c r="Z116" s="212"/>
      <c r="AA116" s="212"/>
      <c r="AB116" s="212"/>
      <c r="AC116" s="212"/>
      <c r="AD116" s="212"/>
      <c r="AE116" s="212"/>
      <c r="AF116" s="212"/>
      <c r="AG116" s="212" t="s">
        <v>157</v>
      </c>
      <c r="AH116" s="212">
        <v>0</v>
      </c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</row>
    <row r="117" spans="1:60" outlineLevel="1" x14ac:dyDescent="0.2">
      <c r="A117" s="219"/>
      <c r="B117" s="220"/>
      <c r="C117" s="254" t="s">
        <v>221</v>
      </c>
      <c r="D117" s="222"/>
      <c r="E117" s="223">
        <v>92.364800000000002</v>
      </c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12"/>
      <c r="Z117" s="212"/>
      <c r="AA117" s="212"/>
      <c r="AB117" s="212"/>
      <c r="AC117" s="212"/>
      <c r="AD117" s="212"/>
      <c r="AE117" s="212"/>
      <c r="AF117" s="212"/>
      <c r="AG117" s="212" t="s">
        <v>157</v>
      </c>
      <c r="AH117" s="212">
        <v>0</v>
      </c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</row>
    <row r="118" spans="1:60" outlineLevel="1" x14ac:dyDescent="0.2">
      <c r="A118" s="219"/>
      <c r="B118" s="220"/>
      <c r="C118" s="254" t="s">
        <v>222</v>
      </c>
      <c r="D118" s="222"/>
      <c r="E118" s="223">
        <v>12.3</v>
      </c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12"/>
      <c r="Z118" s="212"/>
      <c r="AA118" s="212"/>
      <c r="AB118" s="212"/>
      <c r="AC118" s="212"/>
      <c r="AD118" s="212"/>
      <c r="AE118" s="212"/>
      <c r="AF118" s="212"/>
      <c r="AG118" s="212" t="s">
        <v>157</v>
      </c>
      <c r="AH118" s="212">
        <v>0</v>
      </c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</row>
    <row r="119" spans="1:60" outlineLevel="1" x14ac:dyDescent="0.2">
      <c r="A119" s="219"/>
      <c r="B119" s="220"/>
      <c r="C119" s="254" t="s">
        <v>223</v>
      </c>
      <c r="D119" s="222"/>
      <c r="E119" s="223">
        <v>57.228000000000002</v>
      </c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  <c r="Y119" s="212"/>
      <c r="Z119" s="212"/>
      <c r="AA119" s="212"/>
      <c r="AB119" s="212"/>
      <c r="AC119" s="212"/>
      <c r="AD119" s="212"/>
      <c r="AE119" s="212"/>
      <c r="AF119" s="212"/>
      <c r="AG119" s="212" t="s">
        <v>157</v>
      </c>
      <c r="AH119" s="212">
        <v>0</v>
      </c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</row>
    <row r="120" spans="1:60" outlineLevel="1" x14ac:dyDescent="0.2">
      <c r="A120" s="219"/>
      <c r="B120" s="220"/>
      <c r="C120" s="254" t="s">
        <v>224</v>
      </c>
      <c r="D120" s="222"/>
      <c r="E120" s="223">
        <v>36.1</v>
      </c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12"/>
      <c r="Z120" s="212"/>
      <c r="AA120" s="212"/>
      <c r="AB120" s="212"/>
      <c r="AC120" s="212"/>
      <c r="AD120" s="212"/>
      <c r="AE120" s="212"/>
      <c r="AF120" s="212"/>
      <c r="AG120" s="212" t="s">
        <v>157</v>
      </c>
      <c r="AH120" s="212">
        <v>0</v>
      </c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</row>
    <row r="121" spans="1:60" outlineLevel="1" x14ac:dyDescent="0.2">
      <c r="A121" s="219"/>
      <c r="B121" s="220"/>
      <c r="C121" s="254" t="s">
        <v>225</v>
      </c>
      <c r="D121" s="222"/>
      <c r="E121" s="223">
        <v>20.48</v>
      </c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12"/>
      <c r="Z121" s="212"/>
      <c r="AA121" s="212"/>
      <c r="AB121" s="212"/>
      <c r="AC121" s="212"/>
      <c r="AD121" s="212"/>
      <c r="AE121" s="212"/>
      <c r="AF121" s="212"/>
      <c r="AG121" s="212" t="s">
        <v>157</v>
      </c>
      <c r="AH121" s="212">
        <v>0</v>
      </c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</row>
    <row r="122" spans="1:60" outlineLevel="1" x14ac:dyDescent="0.2">
      <c r="A122" s="219"/>
      <c r="B122" s="220"/>
      <c r="C122" s="254" t="s">
        <v>226</v>
      </c>
      <c r="D122" s="222"/>
      <c r="E122" s="223">
        <v>7.04</v>
      </c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12"/>
      <c r="Z122" s="212"/>
      <c r="AA122" s="212"/>
      <c r="AB122" s="212"/>
      <c r="AC122" s="212"/>
      <c r="AD122" s="212"/>
      <c r="AE122" s="212"/>
      <c r="AF122" s="212"/>
      <c r="AG122" s="212" t="s">
        <v>157</v>
      </c>
      <c r="AH122" s="212">
        <v>0</v>
      </c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</row>
    <row r="123" spans="1:60" outlineLevel="1" x14ac:dyDescent="0.2">
      <c r="A123" s="219"/>
      <c r="B123" s="220"/>
      <c r="C123" s="257" t="s">
        <v>227</v>
      </c>
      <c r="D123" s="224"/>
      <c r="E123" s="225">
        <v>1069.8763899999999</v>
      </c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12"/>
      <c r="Z123" s="212"/>
      <c r="AA123" s="212"/>
      <c r="AB123" s="212"/>
      <c r="AC123" s="212"/>
      <c r="AD123" s="212"/>
      <c r="AE123" s="212"/>
      <c r="AF123" s="212"/>
      <c r="AG123" s="212" t="s">
        <v>157</v>
      </c>
      <c r="AH123" s="212">
        <v>1</v>
      </c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</row>
    <row r="124" spans="1:60" outlineLevel="1" x14ac:dyDescent="0.2">
      <c r="A124" s="219"/>
      <c r="B124" s="220"/>
      <c r="C124" s="254" t="s">
        <v>256</v>
      </c>
      <c r="D124" s="222"/>
      <c r="E124" s="223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12"/>
      <c r="Z124" s="212"/>
      <c r="AA124" s="212"/>
      <c r="AB124" s="212"/>
      <c r="AC124" s="212"/>
      <c r="AD124" s="212"/>
      <c r="AE124" s="212"/>
      <c r="AF124" s="212"/>
      <c r="AG124" s="212" t="s">
        <v>157</v>
      </c>
      <c r="AH124" s="212">
        <v>0</v>
      </c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</row>
    <row r="125" spans="1:60" outlineLevel="1" x14ac:dyDescent="0.2">
      <c r="A125" s="219"/>
      <c r="B125" s="220"/>
      <c r="C125" s="254" t="s">
        <v>257</v>
      </c>
      <c r="D125" s="222"/>
      <c r="E125" s="223">
        <v>24.223500000000001</v>
      </c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12"/>
      <c r="Z125" s="212"/>
      <c r="AA125" s="212"/>
      <c r="AB125" s="212"/>
      <c r="AC125" s="212"/>
      <c r="AD125" s="212"/>
      <c r="AE125" s="212"/>
      <c r="AF125" s="212"/>
      <c r="AG125" s="212" t="s">
        <v>157</v>
      </c>
      <c r="AH125" s="212">
        <v>0</v>
      </c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</row>
    <row r="126" spans="1:60" outlineLevel="1" x14ac:dyDescent="0.2">
      <c r="A126" s="219"/>
      <c r="B126" s="220"/>
      <c r="C126" s="254" t="s">
        <v>258</v>
      </c>
      <c r="D126" s="222"/>
      <c r="E126" s="223">
        <v>7.8220799999999997</v>
      </c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12"/>
      <c r="Z126" s="212"/>
      <c r="AA126" s="212"/>
      <c r="AB126" s="212"/>
      <c r="AC126" s="212"/>
      <c r="AD126" s="212"/>
      <c r="AE126" s="212"/>
      <c r="AF126" s="212"/>
      <c r="AG126" s="212" t="s">
        <v>157</v>
      </c>
      <c r="AH126" s="212">
        <v>0</v>
      </c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</row>
    <row r="127" spans="1:60" outlineLevel="1" x14ac:dyDescent="0.2">
      <c r="A127" s="219"/>
      <c r="B127" s="220"/>
      <c r="C127" s="254" t="s">
        <v>259</v>
      </c>
      <c r="D127" s="222"/>
      <c r="E127" s="223">
        <v>5.04</v>
      </c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12"/>
      <c r="Z127" s="212"/>
      <c r="AA127" s="212"/>
      <c r="AB127" s="212"/>
      <c r="AC127" s="212"/>
      <c r="AD127" s="212"/>
      <c r="AE127" s="212"/>
      <c r="AF127" s="212"/>
      <c r="AG127" s="212" t="s">
        <v>157</v>
      </c>
      <c r="AH127" s="212">
        <v>0</v>
      </c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</row>
    <row r="128" spans="1:60" outlineLevel="1" x14ac:dyDescent="0.2">
      <c r="A128" s="219"/>
      <c r="B128" s="220"/>
      <c r="C128" s="254" t="s">
        <v>260</v>
      </c>
      <c r="D128" s="222"/>
      <c r="E128" s="223">
        <v>23.31</v>
      </c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12"/>
      <c r="Z128" s="212"/>
      <c r="AA128" s="212"/>
      <c r="AB128" s="212"/>
      <c r="AC128" s="212"/>
      <c r="AD128" s="212"/>
      <c r="AE128" s="212"/>
      <c r="AF128" s="212"/>
      <c r="AG128" s="212" t="s">
        <v>157</v>
      </c>
      <c r="AH128" s="212">
        <v>0</v>
      </c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</row>
    <row r="129" spans="1:60" outlineLevel="1" x14ac:dyDescent="0.2">
      <c r="A129" s="219"/>
      <c r="B129" s="220"/>
      <c r="C129" s="254" t="s">
        <v>261</v>
      </c>
      <c r="D129" s="222"/>
      <c r="E129" s="223">
        <v>9.3712499999999999</v>
      </c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12"/>
      <c r="Z129" s="212"/>
      <c r="AA129" s="212"/>
      <c r="AB129" s="212"/>
      <c r="AC129" s="212"/>
      <c r="AD129" s="212"/>
      <c r="AE129" s="212"/>
      <c r="AF129" s="212"/>
      <c r="AG129" s="212" t="s">
        <v>157</v>
      </c>
      <c r="AH129" s="212">
        <v>0</v>
      </c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</row>
    <row r="130" spans="1:60" outlineLevel="1" x14ac:dyDescent="0.2">
      <c r="A130" s="219"/>
      <c r="B130" s="220"/>
      <c r="C130" s="254" t="s">
        <v>262</v>
      </c>
      <c r="D130" s="222"/>
      <c r="E130" s="223">
        <v>9.3712499999999999</v>
      </c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12"/>
      <c r="Z130" s="212"/>
      <c r="AA130" s="212"/>
      <c r="AB130" s="212"/>
      <c r="AC130" s="212"/>
      <c r="AD130" s="212"/>
      <c r="AE130" s="212"/>
      <c r="AF130" s="212"/>
      <c r="AG130" s="212" t="s">
        <v>157</v>
      </c>
      <c r="AH130" s="212">
        <v>0</v>
      </c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</row>
    <row r="131" spans="1:60" outlineLevel="1" x14ac:dyDescent="0.2">
      <c r="A131" s="219"/>
      <c r="B131" s="220"/>
      <c r="C131" s="254" t="s">
        <v>263</v>
      </c>
      <c r="D131" s="222"/>
      <c r="E131" s="223">
        <v>1.61595</v>
      </c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  <c r="Y131" s="212"/>
      <c r="Z131" s="212"/>
      <c r="AA131" s="212"/>
      <c r="AB131" s="212"/>
      <c r="AC131" s="212"/>
      <c r="AD131" s="212"/>
      <c r="AE131" s="212"/>
      <c r="AF131" s="212"/>
      <c r="AG131" s="212" t="s">
        <v>157</v>
      </c>
      <c r="AH131" s="212">
        <v>0</v>
      </c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</row>
    <row r="132" spans="1:60" outlineLevel="1" x14ac:dyDescent="0.2">
      <c r="A132" s="219"/>
      <c r="B132" s="220"/>
      <c r="C132" s="254" t="s">
        <v>264</v>
      </c>
      <c r="D132" s="222"/>
      <c r="E132" s="223">
        <v>1.8191299999999999</v>
      </c>
      <c r="F132" s="221"/>
      <c r="G132" s="221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221"/>
      <c r="U132" s="221"/>
      <c r="V132" s="221"/>
      <c r="W132" s="221"/>
      <c r="X132" s="221"/>
      <c r="Y132" s="212"/>
      <c r="Z132" s="212"/>
      <c r="AA132" s="212"/>
      <c r="AB132" s="212"/>
      <c r="AC132" s="212"/>
      <c r="AD132" s="212"/>
      <c r="AE132" s="212"/>
      <c r="AF132" s="212"/>
      <c r="AG132" s="212" t="s">
        <v>157</v>
      </c>
      <c r="AH132" s="212">
        <v>0</v>
      </c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</row>
    <row r="133" spans="1:60" outlineLevel="1" x14ac:dyDescent="0.2">
      <c r="A133" s="219"/>
      <c r="B133" s="220"/>
      <c r="C133" s="254" t="s">
        <v>265</v>
      </c>
      <c r="D133" s="222"/>
      <c r="E133" s="223">
        <v>2.2207499999999998</v>
      </c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12"/>
      <c r="Z133" s="212"/>
      <c r="AA133" s="212"/>
      <c r="AB133" s="212"/>
      <c r="AC133" s="212"/>
      <c r="AD133" s="212"/>
      <c r="AE133" s="212"/>
      <c r="AF133" s="212"/>
      <c r="AG133" s="212" t="s">
        <v>157</v>
      </c>
      <c r="AH133" s="212">
        <v>0</v>
      </c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</row>
    <row r="134" spans="1:60" outlineLevel="1" x14ac:dyDescent="0.2">
      <c r="A134" s="219"/>
      <c r="B134" s="220"/>
      <c r="C134" s="254" t="s">
        <v>266</v>
      </c>
      <c r="D134" s="222"/>
      <c r="E134" s="223">
        <v>13.267799999999999</v>
      </c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12"/>
      <c r="Z134" s="212"/>
      <c r="AA134" s="212"/>
      <c r="AB134" s="212"/>
      <c r="AC134" s="212"/>
      <c r="AD134" s="212"/>
      <c r="AE134" s="212"/>
      <c r="AF134" s="212"/>
      <c r="AG134" s="212" t="s">
        <v>157</v>
      </c>
      <c r="AH134" s="212">
        <v>0</v>
      </c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  <c r="BB134" s="212"/>
      <c r="BC134" s="212"/>
      <c r="BD134" s="212"/>
      <c r="BE134" s="212"/>
      <c r="BF134" s="212"/>
      <c r="BG134" s="212"/>
      <c r="BH134" s="212"/>
    </row>
    <row r="135" spans="1:60" outlineLevel="1" x14ac:dyDescent="0.2">
      <c r="A135" s="219"/>
      <c r="B135" s="220"/>
      <c r="C135" s="254" t="s">
        <v>267</v>
      </c>
      <c r="D135" s="222"/>
      <c r="E135" s="223">
        <v>8.8452000000000002</v>
      </c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12"/>
      <c r="Z135" s="212"/>
      <c r="AA135" s="212"/>
      <c r="AB135" s="212"/>
      <c r="AC135" s="212"/>
      <c r="AD135" s="212"/>
      <c r="AE135" s="212"/>
      <c r="AF135" s="212"/>
      <c r="AG135" s="212" t="s">
        <v>157</v>
      </c>
      <c r="AH135" s="212">
        <v>0</v>
      </c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</row>
    <row r="136" spans="1:60" outlineLevel="1" x14ac:dyDescent="0.2">
      <c r="A136" s="219"/>
      <c r="B136" s="220"/>
      <c r="C136" s="254" t="s">
        <v>268</v>
      </c>
      <c r="D136" s="222"/>
      <c r="E136" s="223">
        <v>51.875999999999998</v>
      </c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12"/>
      <c r="Z136" s="212"/>
      <c r="AA136" s="212"/>
      <c r="AB136" s="212"/>
      <c r="AC136" s="212"/>
      <c r="AD136" s="212"/>
      <c r="AE136" s="212"/>
      <c r="AF136" s="212"/>
      <c r="AG136" s="212" t="s">
        <v>157</v>
      </c>
      <c r="AH136" s="212">
        <v>0</v>
      </c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12"/>
      <c r="AZ136" s="212"/>
      <c r="BA136" s="212"/>
      <c r="BB136" s="212"/>
      <c r="BC136" s="212"/>
      <c r="BD136" s="212"/>
      <c r="BE136" s="212"/>
      <c r="BF136" s="212"/>
      <c r="BG136" s="212"/>
      <c r="BH136" s="212"/>
    </row>
    <row r="137" spans="1:60" outlineLevel="1" x14ac:dyDescent="0.2">
      <c r="A137" s="219"/>
      <c r="B137" s="220"/>
      <c r="C137" s="254" t="s">
        <v>269</v>
      </c>
      <c r="D137" s="222"/>
      <c r="E137" s="223">
        <v>1.1519999999999999</v>
      </c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  <c r="Y137" s="212"/>
      <c r="Z137" s="212"/>
      <c r="AA137" s="212"/>
      <c r="AB137" s="212"/>
      <c r="AC137" s="212"/>
      <c r="AD137" s="212"/>
      <c r="AE137" s="212"/>
      <c r="AF137" s="212"/>
      <c r="AG137" s="212" t="s">
        <v>157</v>
      </c>
      <c r="AH137" s="212">
        <v>0</v>
      </c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</row>
    <row r="138" spans="1:60" outlineLevel="1" x14ac:dyDescent="0.2">
      <c r="A138" s="219"/>
      <c r="B138" s="220"/>
      <c r="C138" s="254" t="s">
        <v>270</v>
      </c>
      <c r="D138" s="222"/>
      <c r="E138" s="223">
        <v>53.9</v>
      </c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12"/>
      <c r="Z138" s="212"/>
      <c r="AA138" s="212"/>
      <c r="AB138" s="212"/>
      <c r="AC138" s="212"/>
      <c r="AD138" s="212"/>
      <c r="AE138" s="212"/>
      <c r="AF138" s="212"/>
      <c r="AG138" s="212" t="s">
        <v>157</v>
      </c>
      <c r="AH138" s="212">
        <v>0</v>
      </c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</row>
    <row r="139" spans="1:60" outlineLevel="1" x14ac:dyDescent="0.2">
      <c r="A139" s="219"/>
      <c r="B139" s="220"/>
      <c r="C139" s="254" t="s">
        <v>271</v>
      </c>
      <c r="D139" s="222"/>
      <c r="E139" s="223">
        <v>6.06</v>
      </c>
      <c r="F139" s="221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221"/>
      <c r="T139" s="221"/>
      <c r="U139" s="221"/>
      <c r="V139" s="221"/>
      <c r="W139" s="221"/>
      <c r="X139" s="221"/>
      <c r="Y139" s="212"/>
      <c r="Z139" s="212"/>
      <c r="AA139" s="212"/>
      <c r="AB139" s="212"/>
      <c r="AC139" s="212"/>
      <c r="AD139" s="212"/>
      <c r="AE139" s="212"/>
      <c r="AF139" s="212"/>
      <c r="AG139" s="212" t="s">
        <v>157</v>
      </c>
      <c r="AH139" s="212">
        <v>0</v>
      </c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</row>
    <row r="140" spans="1:60" outlineLevel="1" x14ac:dyDescent="0.2">
      <c r="A140" s="219"/>
      <c r="B140" s="220"/>
      <c r="C140" s="254" t="s">
        <v>272</v>
      </c>
      <c r="D140" s="222"/>
      <c r="E140" s="223">
        <v>6.06</v>
      </c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221"/>
      <c r="U140" s="221"/>
      <c r="V140" s="221"/>
      <c r="W140" s="221"/>
      <c r="X140" s="221"/>
      <c r="Y140" s="212"/>
      <c r="Z140" s="212"/>
      <c r="AA140" s="212"/>
      <c r="AB140" s="212"/>
      <c r="AC140" s="212"/>
      <c r="AD140" s="212"/>
      <c r="AE140" s="212"/>
      <c r="AF140" s="212"/>
      <c r="AG140" s="212" t="s">
        <v>157</v>
      </c>
      <c r="AH140" s="212">
        <v>0</v>
      </c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</row>
    <row r="141" spans="1:60" outlineLevel="1" x14ac:dyDescent="0.2">
      <c r="A141" s="219"/>
      <c r="B141" s="220"/>
      <c r="C141" s="257" t="s">
        <v>227</v>
      </c>
      <c r="D141" s="224"/>
      <c r="E141" s="225">
        <v>225.95491000000001</v>
      </c>
      <c r="F141" s="221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X141" s="221"/>
      <c r="Y141" s="212"/>
      <c r="Z141" s="212"/>
      <c r="AA141" s="212"/>
      <c r="AB141" s="212"/>
      <c r="AC141" s="212"/>
      <c r="AD141" s="212"/>
      <c r="AE141" s="212"/>
      <c r="AF141" s="212"/>
      <c r="AG141" s="212" t="s">
        <v>157</v>
      </c>
      <c r="AH141" s="212">
        <v>1</v>
      </c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</row>
    <row r="142" spans="1:60" outlineLevel="1" x14ac:dyDescent="0.2">
      <c r="A142" s="219"/>
      <c r="B142" s="220"/>
      <c r="C142" s="254" t="s">
        <v>273</v>
      </c>
      <c r="D142" s="222"/>
      <c r="E142" s="223"/>
      <c r="F142" s="221"/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  <c r="V142" s="221"/>
      <c r="W142" s="221"/>
      <c r="X142" s="221"/>
      <c r="Y142" s="212"/>
      <c r="Z142" s="212"/>
      <c r="AA142" s="212"/>
      <c r="AB142" s="212"/>
      <c r="AC142" s="212"/>
      <c r="AD142" s="212"/>
      <c r="AE142" s="212"/>
      <c r="AF142" s="212"/>
      <c r="AG142" s="212" t="s">
        <v>157</v>
      </c>
      <c r="AH142" s="212">
        <v>0</v>
      </c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</row>
    <row r="143" spans="1:60" outlineLevel="1" x14ac:dyDescent="0.2">
      <c r="A143" s="219"/>
      <c r="B143" s="220"/>
      <c r="C143" s="254" t="s">
        <v>274</v>
      </c>
      <c r="D143" s="222"/>
      <c r="E143" s="223">
        <v>4.7935800000000004</v>
      </c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12"/>
      <c r="Z143" s="212"/>
      <c r="AA143" s="212"/>
      <c r="AB143" s="212"/>
      <c r="AC143" s="212"/>
      <c r="AD143" s="212"/>
      <c r="AE143" s="212"/>
      <c r="AF143" s="212"/>
      <c r="AG143" s="212" t="s">
        <v>157</v>
      </c>
      <c r="AH143" s="212">
        <v>0</v>
      </c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  <c r="BH143" s="212"/>
    </row>
    <row r="144" spans="1:60" outlineLevel="1" x14ac:dyDescent="0.2">
      <c r="A144" s="219"/>
      <c r="B144" s="220"/>
      <c r="C144" s="254" t="s">
        <v>275</v>
      </c>
      <c r="D144" s="222"/>
      <c r="E144" s="223">
        <v>3.5937000000000001</v>
      </c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12"/>
      <c r="Z144" s="212"/>
      <c r="AA144" s="212"/>
      <c r="AB144" s="212"/>
      <c r="AC144" s="212"/>
      <c r="AD144" s="212"/>
      <c r="AE144" s="212"/>
      <c r="AF144" s="212"/>
      <c r="AG144" s="212" t="s">
        <v>157</v>
      </c>
      <c r="AH144" s="212">
        <v>0</v>
      </c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  <c r="AZ144" s="212"/>
      <c r="BA144" s="212"/>
      <c r="BB144" s="212"/>
      <c r="BC144" s="212"/>
      <c r="BD144" s="212"/>
      <c r="BE144" s="212"/>
      <c r="BF144" s="212"/>
      <c r="BG144" s="212"/>
      <c r="BH144" s="212"/>
    </row>
    <row r="145" spans="1:60" outlineLevel="1" x14ac:dyDescent="0.2">
      <c r="A145" s="219"/>
      <c r="B145" s="220"/>
      <c r="C145" s="254" t="s">
        <v>276</v>
      </c>
      <c r="D145" s="222"/>
      <c r="E145" s="223">
        <v>2.3759999999999999</v>
      </c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12"/>
      <c r="Z145" s="212"/>
      <c r="AA145" s="212"/>
      <c r="AB145" s="212"/>
      <c r="AC145" s="212"/>
      <c r="AD145" s="212"/>
      <c r="AE145" s="212"/>
      <c r="AF145" s="212"/>
      <c r="AG145" s="212" t="s">
        <v>157</v>
      </c>
      <c r="AH145" s="212">
        <v>0</v>
      </c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212"/>
      <c r="AV145" s="212"/>
      <c r="AW145" s="212"/>
      <c r="AX145" s="212"/>
      <c r="AY145" s="212"/>
      <c r="AZ145" s="212"/>
      <c r="BA145" s="212"/>
      <c r="BB145" s="212"/>
      <c r="BC145" s="212"/>
      <c r="BD145" s="212"/>
      <c r="BE145" s="212"/>
      <c r="BF145" s="212"/>
      <c r="BG145" s="212"/>
      <c r="BH145" s="212"/>
    </row>
    <row r="146" spans="1:60" outlineLevel="1" x14ac:dyDescent="0.2">
      <c r="A146" s="219"/>
      <c r="B146" s="220"/>
      <c r="C146" s="254" t="s">
        <v>277</v>
      </c>
      <c r="D146" s="222"/>
      <c r="E146" s="223">
        <v>1.2869999999999999</v>
      </c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12"/>
      <c r="Z146" s="212"/>
      <c r="AA146" s="212"/>
      <c r="AB146" s="212"/>
      <c r="AC146" s="212"/>
      <c r="AD146" s="212"/>
      <c r="AE146" s="212"/>
      <c r="AF146" s="212"/>
      <c r="AG146" s="212" t="s">
        <v>157</v>
      </c>
      <c r="AH146" s="212">
        <v>0</v>
      </c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  <c r="AZ146" s="212"/>
      <c r="BA146" s="212"/>
      <c r="BB146" s="212"/>
      <c r="BC146" s="212"/>
      <c r="BD146" s="212"/>
      <c r="BE146" s="212"/>
      <c r="BF146" s="212"/>
      <c r="BG146" s="212"/>
      <c r="BH146" s="212"/>
    </row>
    <row r="147" spans="1:60" outlineLevel="1" x14ac:dyDescent="0.2">
      <c r="A147" s="219"/>
      <c r="B147" s="220"/>
      <c r="C147" s="254" t="s">
        <v>278</v>
      </c>
      <c r="D147" s="222"/>
      <c r="E147" s="223">
        <v>0.89100000000000001</v>
      </c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21"/>
      <c r="U147" s="221"/>
      <c r="V147" s="221"/>
      <c r="W147" s="221"/>
      <c r="X147" s="221"/>
      <c r="Y147" s="212"/>
      <c r="Z147" s="212"/>
      <c r="AA147" s="212"/>
      <c r="AB147" s="212"/>
      <c r="AC147" s="212"/>
      <c r="AD147" s="212"/>
      <c r="AE147" s="212"/>
      <c r="AF147" s="212"/>
      <c r="AG147" s="212" t="s">
        <v>157</v>
      </c>
      <c r="AH147" s="212">
        <v>0</v>
      </c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</row>
    <row r="148" spans="1:60" outlineLevel="1" x14ac:dyDescent="0.2">
      <c r="A148" s="219"/>
      <c r="B148" s="220"/>
      <c r="C148" s="254" t="s">
        <v>279</v>
      </c>
      <c r="D148" s="222"/>
      <c r="E148" s="223">
        <v>0.85799999999999998</v>
      </c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  <c r="V148" s="221"/>
      <c r="W148" s="221"/>
      <c r="X148" s="221"/>
      <c r="Y148" s="212"/>
      <c r="Z148" s="212"/>
      <c r="AA148" s="212"/>
      <c r="AB148" s="212"/>
      <c r="AC148" s="212"/>
      <c r="AD148" s="212"/>
      <c r="AE148" s="212"/>
      <c r="AF148" s="212"/>
      <c r="AG148" s="212" t="s">
        <v>157</v>
      </c>
      <c r="AH148" s="212">
        <v>0</v>
      </c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</row>
    <row r="149" spans="1:60" outlineLevel="1" x14ac:dyDescent="0.2">
      <c r="A149" s="219"/>
      <c r="B149" s="220"/>
      <c r="C149" s="254" t="s">
        <v>280</v>
      </c>
      <c r="D149" s="222"/>
      <c r="E149" s="223">
        <v>1.452</v>
      </c>
      <c r="F149" s="221"/>
      <c r="G149" s="221"/>
      <c r="H149" s="221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221"/>
      <c r="T149" s="221"/>
      <c r="U149" s="221"/>
      <c r="V149" s="221"/>
      <c r="W149" s="221"/>
      <c r="X149" s="221"/>
      <c r="Y149" s="212"/>
      <c r="Z149" s="212"/>
      <c r="AA149" s="212"/>
      <c r="AB149" s="212"/>
      <c r="AC149" s="212"/>
      <c r="AD149" s="212"/>
      <c r="AE149" s="212"/>
      <c r="AF149" s="212"/>
      <c r="AG149" s="212" t="s">
        <v>157</v>
      </c>
      <c r="AH149" s="212">
        <v>0</v>
      </c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</row>
    <row r="150" spans="1:60" outlineLevel="1" x14ac:dyDescent="0.2">
      <c r="A150" s="219"/>
      <c r="B150" s="220"/>
      <c r="C150" s="254" t="s">
        <v>281</v>
      </c>
      <c r="D150" s="222"/>
      <c r="E150" s="223">
        <v>0.75900000000000001</v>
      </c>
      <c r="F150" s="221"/>
      <c r="G150" s="221"/>
      <c r="H150" s="221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221"/>
      <c r="T150" s="221"/>
      <c r="U150" s="221"/>
      <c r="V150" s="221"/>
      <c r="W150" s="221"/>
      <c r="X150" s="221"/>
      <c r="Y150" s="212"/>
      <c r="Z150" s="212"/>
      <c r="AA150" s="212"/>
      <c r="AB150" s="212"/>
      <c r="AC150" s="212"/>
      <c r="AD150" s="212"/>
      <c r="AE150" s="212"/>
      <c r="AF150" s="212"/>
      <c r="AG150" s="212" t="s">
        <v>157</v>
      </c>
      <c r="AH150" s="212">
        <v>0</v>
      </c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12"/>
      <c r="BH150" s="212"/>
    </row>
    <row r="151" spans="1:60" outlineLevel="1" x14ac:dyDescent="0.2">
      <c r="A151" s="219"/>
      <c r="B151" s="220"/>
      <c r="C151" s="254" t="s">
        <v>282</v>
      </c>
      <c r="D151" s="222"/>
      <c r="E151" s="223">
        <v>12.6</v>
      </c>
      <c r="F151" s="221"/>
      <c r="G151" s="221"/>
      <c r="H151" s="221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21"/>
      <c r="U151" s="221"/>
      <c r="V151" s="221"/>
      <c r="W151" s="221"/>
      <c r="X151" s="221"/>
      <c r="Y151" s="212"/>
      <c r="Z151" s="212"/>
      <c r="AA151" s="212"/>
      <c r="AB151" s="212"/>
      <c r="AC151" s="212"/>
      <c r="AD151" s="212"/>
      <c r="AE151" s="212"/>
      <c r="AF151" s="212"/>
      <c r="AG151" s="212" t="s">
        <v>157</v>
      </c>
      <c r="AH151" s="212">
        <v>0</v>
      </c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2"/>
      <c r="BH151" s="212"/>
    </row>
    <row r="152" spans="1:60" outlineLevel="1" x14ac:dyDescent="0.2">
      <c r="A152" s="219"/>
      <c r="B152" s="220"/>
      <c r="C152" s="254" t="s">
        <v>283</v>
      </c>
      <c r="D152" s="222"/>
      <c r="E152" s="223">
        <v>11.07</v>
      </c>
      <c r="F152" s="221"/>
      <c r="G152" s="221"/>
      <c r="H152" s="221"/>
      <c r="I152" s="221"/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221"/>
      <c r="U152" s="221"/>
      <c r="V152" s="221"/>
      <c r="W152" s="221"/>
      <c r="X152" s="221"/>
      <c r="Y152" s="212"/>
      <c r="Z152" s="212"/>
      <c r="AA152" s="212"/>
      <c r="AB152" s="212"/>
      <c r="AC152" s="212"/>
      <c r="AD152" s="212"/>
      <c r="AE152" s="212"/>
      <c r="AF152" s="212"/>
      <c r="AG152" s="212" t="s">
        <v>157</v>
      </c>
      <c r="AH152" s="212">
        <v>0</v>
      </c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2"/>
      <c r="BF152" s="212"/>
      <c r="BG152" s="212"/>
      <c r="BH152" s="212"/>
    </row>
    <row r="153" spans="1:60" outlineLevel="1" x14ac:dyDescent="0.2">
      <c r="A153" s="219"/>
      <c r="B153" s="220"/>
      <c r="C153" s="257" t="s">
        <v>227</v>
      </c>
      <c r="D153" s="224"/>
      <c r="E153" s="225">
        <v>39.680280000000003</v>
      </c>
      <c r="F153" s="221"/>
      <c r="G153" s="221"/>
      <c r="H153" s="221"/>
      <c r="I153" s="221"/>
      <c r="J153" s="221"/>
      <c r="K153" s="221"/>
      <c r="L153" s="221"/>
      <c r="M153" s="221"/>
      <c r="N153" s="221"/>
      <c r="O153" s="221"/>
      <c r="P153" s="221"/>
      <c r="Q153" s="221"/>
      <c r="R153" s="221"/>
      <c r="S153" s="221"/>
      <c r="T153" s="221"/>
      <c r="U153" s="221"/>
      <c r="V153" s="221"/>
      <c r="W153" s="221"/>
      <c r="X153" s="221"/>
      <c r="Y153" s="212"/>
      <c r="Z153" s="212"/>
      <c r="AA153" s="212"/>
      <c r="AB153" s="212"/>
      <c r="AC153" s="212"/>
      <c r="AD153" s="212"/>
      <c r="AE153" s="212"/>
      <c r="AF153" s="212"/>
      <c r="AG153" s="212" t="s">
        <v>157</v>
      </c>
      <c r="AH153" s="212">
        <v>1</v>
      </c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12"/>
      <c r="BH153" s="212"/>
    </row>
    <row r="154" spans="1:60" outlineLevel="1" x14ac:dyDescent="0.2">
      <c r="A154" s="219"/>
      <c r="B154" s="220"/>
      <c r="C154" s="254" t="s">
        <v>284</v>
      </c>
      <c r="D154" s="222"/>
      <c r="E154" s="223"/>
      <c r="F154" s="221"/>
      <c r="G154" s="221"/>
      <c r="H154" s="221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  <c r="S154" s="221"/>
      <c r="T154" s="221"/>
      <c r="U154" s="221"/>
      <c r="V154" s="221"/>
      <c r="W154" s="221"/>
      <c r="X154" s="221"/>
      <c r="Y154" s="212"/>
      <c r="Z154" s="212"/>
      <c r="AA154" s="212"/>
      <c r="AB154" s="212"/>
      <c r="AC154" s="212"/>
      <c r="AD154" s="212"/>
      <c r="AE154" s="212"/>
      <c r="AF154" s="212"/>
      <c r="AG154" s="212" t="s">
        <v>157</v>
      </c>
      <c r="AH154" s="212">
        <v>0</v>
      </c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12"/>
      <c r="BH154" s="212"/>
    </row>
    <row r="155" spans="1:60" outlineLevel="1" x14ac:dyDescent="0.2">
      <c r="A155" s="219"/>
      <c r="B155" s="220"/>
      <c r="C155" s="254" t="s">
        <v>285</v>
      </c>
      <c r="D155" s="222"/>
      <c r="E155" s="223">
        <v>5.2324999999999999</v>
      </c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221"/>
      <c r="T155" s="221"/>
      <c r="U155" s="221"/>
      <c r="V155" s="221"/>
      <c r="W155" s="221"/>
      <c r="X155" s="221"/>
      <c r="Y155" s="212"/>
      <c r="Z155" s="212"/>
      <c r="AA155" s="212"/>
      <c r="AB155" s="212"/>
      <c r="AC155" s="212"/>
      <c r="AD155" s="212"/>
      <c r="AE155" s="212"/>
      <c r="AF155" s="212"/>
      <c r="AG155" s="212" t="s">
        <v>157</v>
      </c>
      <c r="AH155" s="212">
        <v>0</v>
      </c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12"/>
      <c r="BH155" s="212"/>
    </row>
    <row r="156" spans="1:60" outlineLevel="1" x14ac:dyDescent="0.2">
      <c r="A156" s="219"/>
      <c r="B156" s="220"/>
      <c r="C156" s="254" t="s">
        <v>286</v>
      </c>
      <c r="D156" s="222"/>
      <c r="E156" s="223">
        <v>4.4850000000000003</v>
      </c>
      <c r="F156" s="221"/>
      <c r="G156" s="221"/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221"/>
      <c r="T156" s="221"/>
      <c r="U156" s="221"/>
      <c r="V156" s="221"/>
      <c r="W156" s="221"/>
      <c r="X156" s="221"/>
      <c r="Y156" s="212"/>
      <c r="Z156" s="212"/>
      <c r="AA156" s="212"/>
      <c r="AB156" s="212"/>
      <c r="AC156" s="212"/>
      <c r="AD156" s="212"/>
      <c r="AE156" s="212"/>
      <c r="AF156" s="212"/>
      <c r="AG156" s="212" t="s">
        <v>157</v>
      </c>
      <c r="AH156" s="212">
        <v>0</v>
      </c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  <c r="AT156" s="212"/>
      <c r="AU156" s="212"/>
      <c r="AV156" s="212"/>
      <c r="AW156" s="212"/>
      <c r="AX156" s="212"/>
      <c r="AY156" s="212"/>
      <c r="AZ156" s="212"/>
      <c r="BA156" s="212"/>
      <c r="BB156" s="212"/>
      <c r="BC156" s="212"/>
      <c r="BD156" s="212"/>
      <c r="BE156" s="212"/>
      <c r="BF156" s="212"/>
      <c r="BG156" s="212"/>
      <c r="BH156" s="212"/>
    </row>
    <row r="157" spans="1:60" outlineLevel="1" x14ac:dyDescent="0.2">
      <c r="A157" s="219"/>
      <c r="B157" s="220"/>
      <c r="C157" s="254" t="s">
        <v>287</v>
      </c>
      <c r="D157" s="222"/>
      <c r="E157" s="223">
        <v>0.46229999999999999</v>
      </c>
      <c r="F157" s="221"/>
      <c r="G157" s="221"/>
      <c r="H157" s="221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221"/>
      <c r="T157" s="221"/>
      <c r="U157" s="221"/>
      <c r="V157" s="221"/>
      <c r="W157" s="221"/>
      <c r="X157" s="221"/>
      <c r="Y157" s="212"/>
      <c r="Z157" s="212"/>
      <c r="AA157" s="212"/>
      <c r="AB157" s="212"/>
      <c r="AC157" s="212"/>
      <c r="AD157" s="212"/>
      <c r="AE157" s="212"/>
      <c r="AF157" s="212"/>
      <c r="AG157" s="212" t="s">
        <v>157</v>
      </c>
      <c r="AH157" s="212">
        <v>0</v>
      </c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D157" s="212"/>
      <c r="BE157" s="212"/>
      <c r="BF157" s="212"/>
      <c r="BG157" s="212"/>
      <c r="BH157" s="212"/>
    </row>
    <row r="158" spans="1:60" outlineLevel="1" x14ac:dyDescent="0.2">
      <c r="A158" s="219"/>
      <c r="B158" s="220"/>
      <c r="C158" s="254" t="s">
        <v>288</v>
      </c>
      <c r="D158" s="222"/>
      <c r="E158" s="223">
        <v>0.94299999999999995</v>
      </c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221"/>
      <c r="W158" s="221"/>
      <c r="X158" s="221"/>
      <c r="Y158" s="212"/>
      <c r="Z158" s="212"/>
      <c r="AA158" s="212"/>
      <c r="AB158" s="212"/>
      <c r="AC158" s="212"/>
      <c r="AD158" s="212"/>
      <c r="AE158" s="212"/>
      <c r="AF158" s="212"/>
      <c r="AG158" s="212" t="s">
        <v>157</v>
      </c>
      <c r="AH158" s="212">
        <v>0</v>
      </c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  <c r="AT158" s="212"/>
      <c r="AU158" s="212"/>
      <c r="AV158" s="212"/>
      <c r="AW158" s="212"/>
      <c r="AX158" s="212"/>
      <c r="AY158" s="212"/>
      <c r="AZ158" s="212"/>
      <c r="BA158" s="212"/>
      <c r="BB158" s="212"/>
      <c r="BC158" s="212"/>
      <c r="BD158" s="212"/>
      <c r="BE158" s="212"/>
      <c r="BF158" s="212"/>
      <c r="BG158" s="212"/>
      <c r="BH158" s="212"/>
    </row>
    <row r="159" spans="1:60" outlineLevel="1" x14ac:dyDescent="0.2">
      <c r="A159" s="219"/>
      <c r="B159" s="220"/>
      <c r="C159" s="254" t="s">
        <v>289</v>
      </c>
      <c r="D159" s="222"/>
      <c r="E159" s="223">
        <v>0.26450000000000001</v>
      </c>
      <c r="F159" s="221"/>
      <c r="G159" s="221"/>
      <c r="H159" s="221"/>
      <c r="I159" s="221"/>
      <c r="J159" s="221"/>
      <c r="K159" s="221"/>
      <c r="L159" s="221"/>
      <c r="M159" s="221"/>
      <c r="N159" s="221"/>
      <c r="O159" s="221"/>
      <c r="P159" s="221"/>
      <c r="Q159" s="221"/>
      <c r="R159" s="221"/>
      <c r="S159" s="221"/>
      <c r="T159" s="221"/>
      <c r="U159" s="221"/>
      <c r="V159" s="221"/>
      <c r="W159" s="221"/>
      <c r="X159" s="221"/>
      <c r="Y159" s="212"/>
      <c r="Z159" s="212"/>
      <c r="AA159" s="212"/>
      <c r="AB159" s="212"/>
      <c r="AC159" s="212"/>
      <c r="AD159" s="212"/>
      <c r="AE159" s="212"/>
      <c r="AF159" s="212"/>
      <c r="AG159" s="212" t="s">
        <v>157</v>
      </c>
      <c r="AH159" s="212">
        <v>0</v>
      </c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  <c r="AT159" s="212"/>
      <c r="AU159" s="212"/>
      <c r="AV159" s="212"/>
      <c r="AW159" s="212"/>
      <c r="AX159" s="212"/>
      <c r="AY159" s="212"/>
      <c r="AZ159" s="212"/>
      <c r="BA159" s="212"/>
      <c r="BB159" s="212"/>
      <c r="BC159" s="212"/>
      <c r="BD159" s="212"/>
      <c r="BE159" s="212"/>
      <c r="BF159" s="212"/>
      <c r="BG159" s="212"/>
      <c r="BH159" s="212"/>
    </row>
    <row r="160" spans="1:60" outlineLevel="1" x14ac:dyDescent="0.2">
      <c r="A160" s="219"/>
      <c r="B160" s="220"/>
      <c r="C160" s="254" t="s">
        <v>290</v>
      </c>
      <c r="D160" s="222"/>
      <c r="E160" s="223">
        <v>0.184</v>
      </c>
      <c r="F160" s="221"/>
      <c r="G160" s="221"/>
      <c r="H160" s="221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21"/>
      <c r="U160" s="221"/>
      <c r="V160" s="221"/>
      <c r="W160" s="221"/>
      <c r="X160" s="221"/>
      <c r="Y160" s="212"/>
      <c r="Z160" s="212"/>
      <c r="AA160" s="212"/>
      <c r="AB160" s="212"/>
      <c r="AC160" s="212"/>
      <c r="AD160" s="212"/>
      <c r="AE160" s="212"/>
      <c r="AF160" s="212"/>
      <c r="AG160" s="212" t="s">
        <v>157</v>
      </c>
      <c r="AH160" s="212">
        <v>0</v>
      </c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  <c r="AT160" s="212"/>
      <c r="AU160" s="212"/>
      <c r="AV160" s="212"/>
      <c r="AW160" s="212"/>
      <c r="AX160" s="212"/>
      <c r="AY160" s="212"/>
      <c r="AZ160" s="212"/>
      <c r="BA160" s="212"/>
      <c r="BB160" s="212"/>
      <c r="BC160" s="212"/>
      <c r="BD160" s="212"/>
      <c r="BE160" s="212"/>
      <c r="BF160" s="212"/>
      <c r="BG160" s="212"/>
      <c r="BH160" s="212"/>
    </row>
    <row r="161" spans="1:60" outlineLevel="1" x14ac:dyDescent="0.2">
      <c r="A161" s="219"/>
      <c r="B161" s="220"/>
      <c r="C161" s="254" t="s">
        <v>291</v>
      </c>
      <c r="D161" s="222"/>
      <c r="E161" s="223">
        <v>6.3</v>
      </c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1"/>
      <c r="Y161" s="212"/>
      <c r="Z161" s="212"/>
      <c r="AA161" s="212"/>
      <c r="AB161" s="212"/>
      <c r="AC161" s="212"/>
      <c r="AD161" s="212"/>
      <c r="AE161" s="212"/>
      <c r="AF161" s="212"/>
      <c r="AG161" s="212" t="s">
        <v>157</v>
      </c>
      <c r="AH161" s="212">
        <v>0</v>
      </c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2"/>
      <c r="BB161" s="212"/>
      <c r="BC161" s="212"/>
      <c r="BD161" s="212"/>
      <c r="BE161" s="212"/>
      <c r="BF161" s="212"/>
      <c r="BG161" s="212"/>
      <c r="BH161" s="212"/>
    </row>
    <row r="162" spans="1:60" outlineLevel="1" x14ac:dyDescent="0.2">
      <c r="A162" s="219"/>
      <c r="B162" s="220"/>
      <c r="C162" s="254" t="s">
        <v>292</v>
      </c>
      <c r="D162" s="222"/>
      <c r="E162" s="223">
        <v>10.037800000000001</v>
      </c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/>
      <c r="T162" s="221"/>
      <c r="U162" s="221"/>
      <c r="V162" s="221"/>
      <c r="W162" s="221"/>
      <c r="X162" s="221"/>
      <c r="Y162" s="212"/>
      <c r="Z162" s="212"/>
      <c r="AA162" s="212"/>
      <c r="AB162" s="212"/>
      <c r="AC162" s="212"/>
      <c r="AD162" s="212"/>
      <c r="AE162" s="212"/>
      <c r="AF162" s="212"/>
      <c r="AG162" s="212" t="s">
        <v>157</v>
      </c>
      <c r="AH162" s="212">
        <v>0</v>
      </c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  <c r="BG162" s="212"/>
      <c r="BH162" s="212"/>
    </row>
    <row r="163" spans="1:60" outlineLevel="1" x14ac:dyDescent="0.2">
      <c r="A163" s="219"/>
      <c r="B163" s="220"/>
      <c r="C163" s="257" t="s">
        <v>227</v>
      </c>
      <c r="D163" s="224"/>
      <c r="E163" s="225">
        <v>27.909099999999999</v>
      </c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221"/>
      <c r="T163" s="221"/>
      <c r="U163" s="221"/>
      <c r="V163" s="221"/>
      <c r="W163" s="221"/>
      <c r="X163" s="221"/>
      <c r="Y163" s="212"/>
      <c r="Z163" s="212"/>
      <c r="AA163" s="212"/>
      <c r="AB163" s="212"/>
      <c r="AC163" s="212"/>
      <c r="AD163" s="212"/>
      <c r="AE163" s="212"/>
      <c r="AF163" s="212"/>
      <c r="AG163" s="212" t="s">
        <v>157</v>
      </c>
      <c r="AH163" s="212">
        <v>1</v>
      </c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  <c r="BH163" s="212"/>
    </row>
    <row r="164" spans="1:60" outlineLevel="1" x14ac:dyDescent="0.2">
      <c r="A164" s="219"/>
      <c r="B164" s="220"/>
      <c r="C164" s="254" t="s">
        <v>293</v>
      </c>
      <c r="D164" s="222"/>
      <c r="E164" s="223"/>
      <c r="F164" s="221"/>
      <c r="G164" s="221"/>
      <c r="H164" s="221"/>
      <c r="I164" s="221"/>
      <c r="J164" s="221"/>
      <c r="K164" s="221"/>
      <c r="L164" s="221"/>
      <c r="M164" s="221"/>
      <c r="N164" s="221"/>
      <c r="O164" s="221"/>
      <c r="P164" s="221"/>
      <c r="Q164" s="221"/>
      <c r="R164" s="221"/>
      <c r="S164" s="221"/>
      <c r="T164" s="221"/>
      <c r="U164" s="221"/>
      <c r="V164" s="221"/>
      <c r="W164" s="221"/>
      <c r="X164" s="221"/>
      <c r="Y164" s="212"/>
      <c r="Z164" s="212"/>
      <c r="AA164" s="212"/>
      <c r="AB164" s="212"/>
      <c r="AC164" s="212"/>
      <c r="AD164" s="212"/>
      <c r="AE164" s="212"/>
      <c r="AF164" s="212"/>
      <c r="AG164" s="212" t="s">
        <v>157</v>
      </c>
      <c r="AH164" s="212">
        <v>0</v>
      </c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2"/>
      <c r="BB164" s="212"/>
      <c r="BC164" s="212"/>
      <c r="BD164" s="212"/>
      <c r="BE164" s="212"/>
      <c r="BF164" s="212"/>
      <c r="BG164" s="212"/>
      <c r="BH164" s="212"/>
    </row>
    <row r="165" spans="1:60" outlineLevel="1" x14ac:dyDescent="0.2">
      <c r="A165" s="219"/>
      <c r="B165" s="220"/>
      <c r="C165" s="254" t="s">
        <v>294</v>
      </c>
      <c r="D165" s="222"/>
      <c r="E165" s="223">
        <v>3.19</v>
      </c>
      <c r="F165" s="221"/>
      <c r="G165" s="221"/>
      <c r="H165" s="221"/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221"/>
      <c r="U165" s="221"/>
      <c r="V165" s="221"/>
      <c r="W165" s="221"/>
      <c r="X165" s="221"/>
      <c r="Y165" s="212"/>
      <c r="Z165" s="212"/>
      <c r="AA165" s="212"/>
      <c r="AB165" s="212"/>
      <c r="AC165" s="212"/>
      <c r="AD165" s="212"/>
      <c r="AE165" s="212"/>
      <c r="AF165" s="212"/>
      <c r="AG165" s="212" t="s">
        <v>157</v>
      </c>
      <c r="AH165" s="212">
        <v>0</v>
      </c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  <c r="BB165" s="212"/>
      <c r="BC165" s="212"/>
      <c r="BD165" s="212"/>
      <c r="BE165" s="212"/>
      <c r="BF165" s="212"/>
      <c r="BG165" s="212"/>
      <c r="BH165" s="212"/>
    </row>
    <row r="166" spans="1:60" outlineLevel="1" x14ac:dyDescent="0.2">
      <c r="A166" s="219"/>
      <c r="B166" s="220"/>
      <c r="C166" s="254" t="s">
        <v>295</v>
      </c>
      <c r="D166" s="222"/>
      <c r="E166" s="223">
        <v>1.3694999999999999</v>
      </c>
      <c r="F166" s="221"/>
      <c r="G166" s="221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221"/>
      <c r="T166" s="221"/>
      <c r="U166" s="221"/>
      <c r="V166" s="221"/>
      <c r="W166" s="221"/>
      <c r="X166" s="221"/>
      <c r="Y166" s="212"/>
      <c r="Z166" s="212"/>
      <c r="AA166" s="212"/>
      <c r="AB166" s="212"/>
      <c r="AC166" s="212"/>
      <c r="AD166" s="212"/>
      <c r="AE166" s="212"/>
      <c r="AF166" s="212"/>
      <c r="AG166" s="212" t="s">
        <v>157</v>
      </c>
      <c r="AH166" s="212">
        <v>0</v>
      </c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212"/>
      <c r="AX166" s="212"/>
      <c r="AY166" s="212"/>
      <c r="AZ166" s="212"/>
      <c r="BA166" s="212"/>
      <c r="BB166" s="212"/>
      <c r="BC166" s="212"/>
      <c r="BD166" s="212"/>
      <c r="BE166" s="212"/>
      <c r="BF166" s="212"/>
      <c r="BG166" s="212"/>
      <c r="BH166" s="212"/>
    </row>
    <row r="167" spans="1:60" outlineLevel="1" x14ac:dyDescent="0.2">
      <c r="A167" s="219"/>
      <c r="B167" s="220"/>
      <c r="C167" s="254" t="s">
        <v>296</v>
      </c>
      <c r="D167" s="222"/>
      <c r="E167" s="223">
        <v>0.495</v>
      </c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221"/>
      <c r="T167" s="221"/>
      <c r="U167" s="221"/>
      <c r="V167" s="221"/>
      <c r="W167" s="221"/>
      <c r="X167" s="221"/>
      <c r="Y167" s="212"/>
      <c r="Z167" s="212"/>
      <c r="AA167" s="212"/>
      <c r="AB167" s="212"/>
      <c r="AC167" s="212"/>
      <c r="AD167" s="212"/>
      <c r="AE167" s="212"/>
      <c r="AF167" s="212"/>
      <c r="AG167" s="212" t="s">
        <v>157</v>
      </c>
      <c r="AH167" s="212">
        <v>0</v>
      </c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12"/>
      <c r="AT167" s="212"/>
      <c r="AU167" s="212"/>
      <c r="AV167" s="212"/>
      <c r="AW167" s="212"/>
      <c r="AX167" s="212"/>
      <c r="AY167" s="212"/>
      <c r="AZ167" s="212"/>
      <c r="BA167" s="212"/>
      <c r="BB167" s="212"/>
      <c r="BC167" s="212"/>
      <c r="BD167" s="212"/>
      <c r="BE167" s="212"/>
      <c r="BF167" s="212"/>
      <c r="BG167" s="212"/>
      <c r="BH167" s="212"/>
    </row>
    <row r="168" spans="1:60" outlineLevel="1" x14ac:dyDescent="0.2">
      <c r="A168" s="219"/>
      <c r="B168" s="220"/>
      <c r="C168" s="254" t="s">
        <v>297</v>
      </c>
      <c r="D168" s="222"/>
      <c r="E168" s="223">
        <v>1.3474999999999999</v>
      </c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/>
      <c r="T168" s="221"/>
      <c r="U168" s="221"/>
      <c r="V168" s="221"/>
      <c r="W168" s="221"/>
      <c r="X168" s="221"/>
      <c r="Y168" s="212"/>
      <c r="Z168" s="212"/>
      <c r="AA168" s="212"/>
      <c r="AB168" s="212"/>
      <c r="AC168" s="212"/>
      <c r="AD168" s="212"/>
      <c r="AE168" s="212"/>
      <c r="AF168" s="212"/>
      <c r="AG168" s="212" t="s">
        <v>157</v>
      </c>
      <c r="AH168" s="212">
        <v>0</v>
      </c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  <c r="AT168" s="212"/>
      <c r="AU168" s="212"/>
      <c r="AV168" s="212"/>
      <c r="AW168" s="212"/>
      <c r="AX168" s="212"/>
      <c r="AY168" s="212"/>
      <c r="AZ168" s="212"/>
      <c r="BA168" s="212"/>
      <c r="BB168" s="212"/>
      <c r="BC168" s="212"/>
      <c r="BD168" s="212"/>
      <c r="BE168" s="212"/>
      <c r="BF168" s="212"/>
      <c r="BG168" s="212"/>
      <c r="BH168" s="212"/>
    </row>
    <row r="169" spans="1:60" outlineLevel="1" x14ac:dyDescent="0.2">
      <c r="A169" s="219"/>
      <c r="B169" s="220"/>
      <c r="C169" s="254" t="s">
        <v>298</v>
      </c>
      <c r="D169" s="222"/>
      <c r="E169" s="223">
        <v>5.22</v>
      </c>
      <c r="F169" s="221"/>
      <c r="G169" s="221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21"/>
      <c r="U169" s="221"/>
      <c r="V169" s="221"/>
      <c r="W169" s="221"/>
      <c r="X169" s="221"/>
      <c r="Y169" s="212"/>
      <c r="Z169" s="212"/>
      <c r="AA169" s="212"/>
      <c r="AB169" s="212"/>
      <c r="AC169" s="212"/>
      <c r="AD169" s="212"/>
      <c r="AE169" s="212"/>
      <c r="AF169" s="212"/>
      <c r="AG169" s="212" t="s">
        <v>157</v>
      </c>
      <c r="AH169" s="212">
        <v>0</v>
      </c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12"/>
      <c r="AT169" s="212"/>
      <c r="AU169" s="212"/>
      <c r="AV169" s="212"/>
      <c r="AW169" s="212"/>
      <c r="AX169" s="212"/>
      <c r="AY169" s="212"/>
      <c r="AZ169" s="212"/>
      <c r="BA169" s="212"/>
      <c r="BB169" s="212"/>
      <c r="BC169" s="212"/>
      <c r="BD169" s="212"/>
      <c r="BE169" s="212"/>
      <c r="BF169" s="212"/>
      <c r="BG169" s="212"/>
      <c r="BH169" s="212"/>
    </row>
    <row r="170" spans="1:60" outlineLevel="1" x14ac:dyDescent="0.2">
      <c r="A170" s="219"/>
      <c r="B170" s="220"/>
      <c r="C170" s="254" t="s">
        <v>299</v>
      </c>
      <c r="D170" s="222"/>
      <c r="E170" s="223">
        <v>1</v>
      </c>
      <c r="F170" s="221"/>
      <c r="G170" s="221"/>
      <c r="H170" s="221"/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  <c r="T170" s="221"/>
      <c r="U170" s="221"/>
      <c r="V170" s="221"/>
      <c r="W170" s="221"/>
      <c r="X170" s="221"/>
      <c r="Y170" s="212"/>
      <c r="Z170" s="212"/>
      <c r="AA170" s="212"/>
      <c r="AB170" s="212"/>
      <c r="AC170" s="212"/>
      <c r="AD170" s="212"/>
      <c r="AE170" s="212"/>
      <c r="AF170" s="212"/>
      <c r="AG170" s="212" t="s">
        <v>157</v>
      </c>
      <c r="AH170" s="212">
        <v>0</v>
      </c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  <c r="AT170" s="212"/>
      <c r="AU170" s="212"/>
      <c r="AV170" s="212"/>
      <c r="AW170" s="212"/>
      <c r="AX170" s="212"/>
      <c r="AY170" s="212"/>
      <c r="AZ170" s="212"/>
      <c r="BA170" s="212"/>
      <c r="BB170" s="212"/>
      <c r="BC170" s="212"/>
      <c r="BD170" s="212"/>
      <c r="BE170" s="212"/>
      <c r="BF170" s="212"/>
      <c r="BG170" s="212"/>
      <c r="BH170" s="212"/>
    </row>
    <row r="171" spans="1:60" outlineLevel="1" x14ac:dyDescent="0.2">
      <c r="A171" s="219"/>
      <c r="B171" s="220"/>
      <c r="C171" s="254" t="s">
        <v>300</v>
      </c>
      <c r="D171" s="222"/>
      <c r="E171" s="223">
        <v>7.3574999999999999</v>
      </c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221"/>
      <c r="T171" s="221"/>
      <c r="U171" s="221"/>
      <c r="V171" s="221"/>
      <c r="W171" s="221"/>
      <c r="X171" s="221"/>
      <c r="Y171" s="212"/>
      <c r="Z171" s="212"/>
      <c r="AA171" s="212"/>
      <c r="AB171" s="212"/>
      <c r="AC171" s="212"/>
      <c r="AD171" s="212"/>
      <c r="AE171" s="212"/>
      <c r="AF171" s="212"/>
      <c r="AG171" s="212" t="s">
        <v>157</v>
      </c>
      <c r="AH171" s="212">
        <v>0</v>
      </c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212"/>
    </row>
    <row r="172" spans="1:60" outlineLevel="1" x14ac:dyDescent="0.2">
      <c r="A172" s="219"/>
      <c r="B172" s="220"/>
      <c r="C172" s="257" t="s">
        <v>227</v>
      </c>
      <c r="D172" s="224"/>
      <c r="E172" s="225">
        <v>19.979500000000002</v>
      </c>
      <c r="F172" s="221"/>
      <c r="G172" s="221"/>
      <c r="H172" s="221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221"/>
      <c r="T172" s="221"/>
      <c r="U172" s="221"/>
      <c r="V172" s="221"/>
      <c r="W172" s="221"/>
      <c r="X172" s="221"/>
      <c r="Y172" s="212"/>
      <c r="Z172" s="212"/>
      <c r="AA172" s="212"/>
      <c r="AB172" s="212"/>
      <c r="AC172" s="212"/>
      <c r="AD172" s="212"/>
      <c r="AE172" s="212"/>
      <c r="AF172" s="212"/>
      <c r="AG172" s="212" t="s">
        <v>157</v>
      </c>
      <c r="AH172" s="212">
        <v>1</v>
      </c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</row>
    <row r="173" spans="1:60" outlineLevel="1" x14ac:dyDescent="0.2">
      <c r="A173" s="219"/>
      <c r="B173" s="220"/>
      <c r="C173" s="258" t="s">
        <v>251</v>
      </c>
      <c r="D173" s="226"/>
      <c r="E173" s="227"/>
      <c r="F173" s="221"/>
      <c r="G173" s="221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221"/>
      <c r="T173" s="221"/>
      <c r="U173" s="221"/>
      <c r="V173" s="221"/>
      <c r="W173" s="221"/>
      <c r="X173" s="221"/>
      <c r="Y173" s="212"/>
      <c r="Z173" s="212"/>
      <c r="AA173" s="212"/>
      <c r="AB173" s="212"/>
      <c r="AC173" s="212"/>
      <c r="AD173" s="212"/>
      <c r="AE173" s="212"/>
      <c r="AF173" s="212"/>
      <c r="AG173" s="212" t="s">
        <v>157</v>
      </c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</row>
    <row r="174" spans="1:60" outlineLevel="1" x14ac:dyDescent="0.2">
      <c r="A174" s="219"/>
      <c r="B174" s="220"/>
      <c r="C174" s="259" t="s">
        <v>252</v>
      </c>
      <c r="D174" s="226"/>
      <c r="E174" s="227"/>
      <c r="F174" s="221"/>
      <c r="G174" s="221"/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21"/>
      <c r="U174" s="221"/>
      <c r="V174" s="221"/>
      <c r="W174" s="221"/>
      <c r="X174" s="221"/>
      <c r="Y174" s="212"/>
      <c r="Z174" s="212"/>
      <c r="AA174" s="212"/>
      <c r="AB174" s="212"/>
      <c r="AC174" s="212"/>
      <c r="AD174" s="212"/>
      <c r="AE174" s="212"/>
      <c r="AF174" s="212"/>
      <c r="AG174" s="212" t="s">
        <v>157</v>
      </c>
      <c r="AH174" s="212">
        <v>2</v>
      </c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  <c r="AT174" s="212"/>
      <c r="AU174" s="212"/>
      <c r="AV174" s="212"/>
      <c r="AW174" s="212"/>
      <c r="AX174" s="212"/>
      <c r="AY174" s="212"/>
      <c r="AZ174" s="212"/>
      <c r="BA174" s="212"/>
      <c r="BB174" s="212"/>
      <c r="BC174" s="212"/>
      <c r="BD174" s="212"/>
      <c r="BE174" s="212"/>
      <c r="BF174" s="212"/>
      <c r="BG174" s="212"/>
      <c r="BH174" s="212"/>
    </row>
    <row r="175" spans="1:60" outlineLevel="1" x14ac:dyDescent="0.2">
      <c r="A175" s="219"/>
      <c r="B175" s="220"/>
      <c r="C175" s="258" t="s">
        <v>253</v>
      </c>
      <c r="D175" s="226"/>
      <c r="E175" s="227"/>
      <c r="F175" s="221"/>
      <c r="G175" s="221"/>
      <c r="H175" s="22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21"/>
      <c r="U175" s="221"/>
      <c r="V175" s="221"/>
      <c r="W175" s="221"/>
      <c r="X175" s="221"/>
      <c r="Y175" s="212"/>
      <c r="Z175" s="212"/>
      <c r="AA175" s="212"/>
      <c r="AB175" s="212"/>
      <c r="AC175" s="212"/>
      <c r="AD175" s="212"/>
      <c r="AE175" s="212"/>
      <c r="AF175" s="212"/>
      <c r="AG175" s="212" t="s">
        <v>157</v>
      </c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  <c r="AT175" s="212"/>
      <c r="AU175" s="212"/>
      <c r="AV175" s="212"/>
      <c r="AW175" s="212"/>
      <c r="AX175" s="212"/>
      <c r="AY175" s="212"/>
      <c r="AZ175" s="212"/>
      <c r="BA175" s="212"/>
      <c r="BB175" s="212"/>
      <c r="BC175" s="212"/>
      <c r="BD175" s="212"/>
      <c r="BE175" s="212"/>
      <c r="BF175" s="212"/>
      <c r="BG175" s="212"/>
      <c r="BH175" s="212"/>
    </row>
    <row r="176" spans="1:60" outlineLevel="1" x14ac:dyDescent="0.2">
      <c r="A176" s="219"/>
      <c r="B176" s="220"/>
      <c r="C176" s="254" t="s">
        <v>301</v>
      </c>
      <c r="D176" s="222"/>
      <c r="E176" s="223">
        <v>29.30463</v>
      </c>
      <c r="F176" s="221"/>
      <c r="G176" s="221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221"/>
      <c r="T176" s="221"/>
      <c r="U176" s="221"/>
      <c r="V176" s="221"/>
      <c r="W176" s="221"/>
      <c r="X176" s="221"/>
      <c r="Y176" s="212"/>
      <c r="Z176" s="212"/>
      <c r="AA176" s="212"/>
      <c r="AB176" s="212"/>
      <c r="AC176" s="212"/>
      <c r="AD176" s="212"/>
      <c r="AE176" s="212"/>
      <c r="AF176" s="212"/>
      <c r="AG176" s="212" t="s">
        <v>157</v>
      </c>
      <c r="AH176" s="212">
        <v>0</v>
      </c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12"/>
      <c r="AT176" s="212"/>
      <c r="AU176" s="212"/>
      <c r="AV176" s="212"/>
      <c r="AW176" s="212"/>
      <c r="AX176" s="212"/>
      <c r="AY176" s="212"/>
      <c r="AZ176" s="212"/>
      <c r="BA176" s="212"/>
      <c r="BB176" s="212"/>
      <c r="BC176" s="212"/>
      <c r="BD176" s="212"/>
      <c r="BE176" s="212"/>
      <c r="BF176" s="212"/>
      <c r="BG176" s="212"/>
      <c r="BH176" s="212"/>
    </row>
    <row r="177" spans="1:60" outlineLevel="1" x14ac:dyDescent="0.2">
      <c r="A177" s="219"/>
      <c r="B177" s="220"/>
      <c r="C177" s="260" t="s">
        <v>251</v>
      </c>
      <c r="D177" s="228"/>
      <c r="E177" s="229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1"/>
      <c r="U177" s="221"/>
      <c r="V177" s="221"/>
      <c r="W177" s="221"/>
      <c r="X177" s="221"/>
      <c r="Y177" s="212"/>
      <c r="Z177" s="212"/>
      <c r="AA177" s="212"/>
      <c r="AB177" s="212"/>
      <c r="AC177" s="212"/>
      <c r="AD177" s="212"/>
      <c r="AE177" s="212"/>
      <c r="AF177" s="212"/>
      <c r="AG177" s="212" t="s">
        <v>157</v>
      </c>
      <c r="AH177" s="212"/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12"/>
      <c r="AT177" s="212"/>
      <c r="AU177" s="212"/>
      <c r="AV177" s="212"/>
      <c r="AW177" s="212"/>
      <c r="AX177" s="212"/>
      <c r="AY177" s="212"/>
      <c r="AZ177" s="212"/>
      <c r="BA177" s="212"/>
      <c r="BB177" s="212"/>
      <c r="BC177" s="212"/>
      <c r="BD177" s="212"/>
      <c r="BE177" s="212"/>
      <c r="BF177" s="212"/>
      <c r="BG177" s="212"/>
      <c r="BH177" s="212"/>
    </row>
    <row r="178" spans="1:60" outlineLevel="1" x14ac:dyDescent="0.2">
      <c r="A178" s="219"/>
      <c r="B178" s="220"/>
      <c r="C178" s="261" t="s">
        <v>255</v>
      </c>
      <c r="D178" s="228"/>
      <c r="E178" s="229"/>
      <c r="F178" s="221"/>
      <c r="G178" s="221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1"/>
      <c r="U178" s="221"/>
      <c r="V178" s="221"/>
      <c r="W178" s="221"/>
      <c r="X178" s="221"/>
      <c r="Y178" s="212"/>
      <c r="Z178" s="212"/>
      <c r="AA178" s="212"/>
      <c r="AB178" s="212"/>
      <c r="AC178" s="212"/>
      <c r="AD178" s="212"/>
      <c r="AE178" s="212"/>
      <c r="AF178" s="212"/>
      <c r="AG178" s="212" t="s">
        <v>157</v>
      </c>
      <c r="AH178" s="212">
        <v>3</v>
      </c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12"/>
      <c r="AT178" s="212"/>
      <c r="AU178" s="212"/>
      <c r="AV178" s="212"/>
      <c r="AW178" s="212"/>
      <c r="AX178" s="212"/>
      <c r="AY178" s="212"/>
      <c r="AZ178" s="212"/>
      <c r="BA178" s="212"/>
      <c r="BB178" s="212"/>
      <c r="BC178" s="212"/>
      <c r="BD178" s="212"/>
      <c r="BE178" s="212"/>
      <c r="BF178" s="212"/>
      <c r="BG178" s="212"/>
      <c r="BH178" s="212"/>
    </row>
    <row r="179" spans="1:60" outlineLevel="1" x14ac:dyDescent="0.2">
      <c r="A179" s="219"/>
      <c r="B179" s="220"/>
      <c r="C179" s="258" t="s">
        <v>253</v>
      </c>
      <c r="D179" s="226"/>
      <c r="E179" s="227"/>
      <c r="F179" s="221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1"/>
      <c r="V179" s="221"/>
      <c r="W179" s="221"/>
      <c r="X179" s="221"/>
      <c r="Y179" s="212"/>
      <c r="Z179" s="212"/>
      <c r="AA179" s="212"/>
      <c r="AB179" s="212"/>
      <c r="AC179" s="212"/>
      <c r="AD179" s="212"/>
      <c r="AE179" s="212"/>
      <c r="AF179" s="212"/>
      <c r="AG179" s="212" t="s">
        <v>157</v>
      </c>
      <c r="AH179" s="212"/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12"/>
      <c r="AT179" s="212"/>
      <c r="AU179" s="212"/>
      <c r="AV179" s="212"/>
      <c r="AW179" s="212"/>
      <c r="AX179" s="212"/>
      <c r="AY179" s="212"/>
      <c r="AZ179" s="212"/>
      <c r="BA179" s="212"/>
      <c r="BB179" s="212"/>
      <c r="BC179" s="212"/>
      <c r="BD179" s="212"/>
      <c r="BE179" s="212"/>
      <c r="BF179" s="212"/>
      <c r="BG179" s="212"/>
      <c r="BH179" s="212"/>
    </row>
    <row r="180" spans="1:60" outlineLevel="1" x14ac:dyDescent="0.2">
      <c r="A180" s="219"/>
      <c r="B180" s="220"/>
      <c r="C180" s="255"/>
      <c r="D180" s="246"/>
      <c r="E180" s="246"/>
      <c r="F180" s="246"/>
      <c r="G180" s="246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12"/>
      <c r="Z180" s="212"/>
      <c r="AA180" s="212"/>
      <c r="AB180" s="212"/>
      <c r="AC180" s="212"/>
      <c r="AD180" s="212"/>
      <c r="AE180" s="212"/>
      <c r="AF180" s="212"/>
      <c r="AG180" s="212" t="s">
        <v>161</v>
      </c>
      <c r="AH180" s="212"/>
      <c r="AI180" s="212"/>
      <c r="AJ180" s="212"/>
      <c r="AK180" s="212"/>
      <c r="AL180" s="212"/>
      <c r="AM180" s="212"/>
      <c r="AN180" s="212"/>
      <c r="AO180" s="212"/>
      <c r="AP180" s="212"/>
      <c r="AQ180" s="212"/>
      <c r="AR180" s="212"/>
      <c r="AS180" s="212"/>
      <c r="AT180" s="212"/>
      <c r="AU180" s="212"/>
      <c r="AV180" s="212"/>
      <c r="AW180" s="212"/>
      <c r="AX180" s="212"/>
      <c r="AY180" s="212"/>
      <c r="AZ180" s="212"/>
      <c r="BA180" s="212"/>
      <c r="BB180" s="212"/>
      <c r="BC180" s="212"/>
      <c r="BD180" s="212"/>
      <c r="BE180" s="212"/>
      <c r="BF180" s="212"/>
      <c r="BG180" s="212"/>
      <c r="BH180" s="212"/>
    </row>
    <row r="181" spans="1:60" ht="13.6" x14ac:dyDescent="0.2">
      <c r="A181" s="231" t="s">
        <v>142</v>
      </c>
      <c r="B181" s="232" t="s">
        <v>109</v>
      </c>
      <c r="C181" s="250" t="s">
        <v>110</v>
      </c>
      <c r="D181" s="233"/>
      <c r="E181" s="234"/>
      <c r="F181" s="235"/>
      <c r="G181" s="235">
        <f>SUMIF(AG182:AG225,"&lt;&gt;NOR",G182:G225)</f>
        <v>0</v>
      </c>
      <c r="H181" s="235"/>
      <c r="I181" s="235">
        <f>SUM(I182:I225)</f>
        <v>0</v>
      </c>
      <c r="J181" s="235"/>
      <c r="K181" s="235">
        <f>SUM(K182:K225)</f>
        <v>0</v>
      </c>
      <c r="L181" s="235"/>
      <c r="M181" s="235">
        <f>SUM(M182:M225)</f>
        <v>0</v>
      </c>
      <c r="N181" s="235"/>
      <c r="O181" s="235">
        <f>SUM(O182:O225)</f>
        <v>0.74</v>
      </c>
      <c r="P181" s="235"/>
      <c r="Q181" s="235">
        <f>SUM(Q182:Q225)</f>
        <v>0</v>
      </c>
      <c r="R181" s="235"/>
      <c r="S181" s="235"/>
      <c r="T181" s="236"/>
      <c r="U181" s="230"/>
      <c r="V181" s="230">
        <f>SUM(V182:V225)</f>
        <v>13.219999999999999</v>
      </c>
      <c r="W181" s="230"/>
      <c r="X181" s="230"/>
      <c r="AG181" t="s">
        <v>143</v>
      </c>
    </row>
    <row r="182" spans="1:60" ht="21.75" outlineLevel="1" x14ac:dyDescent="0.2">
      <c r="A182" s="237">
        <v>10</v>
      </c>
      <c r="B182" s="238" t="s">
        <v>302</v>
      </c>
      <c r="C182" s="251" t="s">
        <v>303</v>
      </c>
      <c r="D182" s="239" t="s">
        <v>304</v>
      </c>
      <c r="E182" s="240">
        <v>6</v>
      </c>
      <c r="F182" s="241"/>
      <c r="G182" s="242">
        <f>ROUND(E182*F182,2)</f>
        <v>0</v>
      </c>
      <c r="H182" s="241"/>
      <c r="I182" s="242">
        <f>ROUND(E182*H182,2)</f>
        <v>0</v>
      </c>
      <c r="J182" s="241"/>
      <c r="K182" s="242">
        <f>ROUND(E182*J182,2)</f>
        <v>0</v>
      </c>
      <c r="L182" s="242">
        <v>15</v>
      </c>
      <c r="M182" s="242">
        <f>G182*(1+L182/100)</f>
        <v>0</v>
      </c>
      <c r="N182" s="242">
        <v>0.1</v>
      </c>
      <c r="O182" s="242">
        <f>ROUND(E182*N182,2)</f>
        <v>0.6</v>
      </c>
      <c r="P182" s="242">
        <v>0</v>
      </c>
      <c r="Q182" s="242">
        <f>ROUND(E182*P182,2)</f>
        <v>0</v>
      </c>
      <c r="R182" s="242" t="s">
        <v>305</v>
      </c>
      <c r="S182" s="242" t="s">
        <v>199</v>
      </c>
      <c r="T182" s="243" t="s">
        <v>199</v>
      </c>
      <c r="U182" s="221">
        <v>0.44</v>
      </c>
      <c r="V182" s="221">
        <f>ROUND(E182*U182,2)</f>
        <v>2.64</v>
      </c>
      <c r="W182" s="221"/>
      <c r="X182" s="221" t="s">
        <v>149</v>
      </c>
      <c r="Y182" s="212"/>
      <c r="Z182" s="212"/>
      <c r="AA182" s="212"/>
      <c r="AB182" s="212"/>
      <c r="AC182" s="212"/>
      <c r="AD182" s="212"/>
      <c r="AE182" s="212"/>
      <c r="AF182" s="212"/>
      <c r="AG182" s="212" t="s">
        <v>150</v>
      </c>
      <c r="AH182" s="212"/>
      <c r="AI182" s="212"/>
      <c r="AJ182" s="212"/>
      <c r="AK182" s="212"/>
      <c r="AL182" s="212"/>
      <c r="AM182" s="212"/>
      <c r="AN182" s="212"/>
      <c r="AO182" s="212"/>
      <c r="AP182" s="212"/>
      <c r="AQ182" s="212"/>
      <c r="AR182" s="212"/>
      <c r="AS182" s="212"/>
      <c r="AT182" s="212"/>
      <c r="AU182" s="212"/>
      <c r="AV182" s="212"/>
      <c r="AW182" s="212"/>
      <c r="AX182" s="212"/>
      <c r="AY182" s="212"/>
      <c r="AZ182" s="212"/>
      <c r="BA182" s="212"/>
      <c r="BB182" s="212"/>
      <c r="BC182" s="212"/>
      <c r="BD182" s="212"/>
      <c r="BE182" s="212"/>
      <c r="BF182" s="212"/>
      <c r="BG182" s="212"/>
      <c r="BH182" s="212"/>
    </row>
    <row r="183" spans="1:60" outlineLevel="1" x14ac:dyDescent="0.2">
      <c r="A183" s="219"/>
      <c r="B183" s="220"/>
      <c r="C183" s="256" t="s">
        <v>306</v>
      </c>
      <c r="D183" s="248"/>
      <c r="E183" s="248"/>
      <c r="F183" s="248"/>
      <c r="G183" s="248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221"/>
      <c r="T183" s="221"/>
      <c r="U183" s="221"/>
      <c r="V183" s="221"/>
      <c r="W183" s="221"/>
      <c r="X183" s="221"/>
      <c r="Y183" s="212"/>
      <c r="Z183" s="212"/>
      <c r="AA183" s="212"/>
      <c r="AB183" s="212"/>
      <c r="AC183" s="212"/>
      <c r="AD183" s="212"/>
      <c r="AE183" s="212"/>
      <c r="AF183" s="212"/>
      <c r="AG183" s="212" t="s">
        <v>201</v>
      </c>
      <c r="AH183" s="212"/>
      <c r="AI183" s="212"/>
      <c r="AJ183" s="212"/>
      <c r="AK183" s="212"/>
      <c r="AL183" s="212"/>
      <c r="AM183" s="212"/>
      <c r="AN183" s="212"/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2"/>
      <c r="BC183" s="212"/>
      <c r="BD183" s="212"/>
      <c r="BE183" s="212"/>
      <c r="BF183" s="212"/>
      <c r="BG183" s="212"/>
      <c r="BH183" s="212"/>
    </row>
    <row r="184" spans="1:60" outlineLevel="1" x14ac:dyDescent="0.2">
      <c r="A184" s="219"/>
      <c r="B184" s="220"/>
      <c r="C184" s="254" t="s">
        <v>307</v>
      </c>
      <c r="D184" s="222"/>
      <c r="E184" s="223"/>
      <c r="F184" s="221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221"/>
      <c r="T184" s="221"/>
      <c r="U184" s="221"/>
      <c r="V184" s="221"/>
      <c r="W184" s="221"/>
      <c r="X184" s="221"/>
      <c r="Y184" s="212"/>
      <c r="Z184" s="212"/>
      <c r="AA184" s="212"/>
      <c r="AB184" s="212"/>
      <c r="AC184" s="212"/>
      <c r="AD184" s="212"/>
      <c r="AE184" s="212"/>
      <c r="AF184" s="212"/>
      <c r="AG184" s="212" t="s">
        <v>157</v>
      </c>
      <c r="AH184" s="212">
        <v>0</v>
      </c>
      <c r="AI184" s="212"/>
      <c r="AJ184" s="212"/>
      <c r="AK184" s="212"/>
      <c r="AL184" s="212"/>
      <c r="AM184" s="212"/>
      <c r="AN184" s="212"/>
      <c r="AO184" s="212"/>
      <c r="AP184" s="212"/>
      <c r="AQ184" s="212"/>
      <c r="AR184" s="212"/>
      <c r="AS184" s="212"/>
      <c r="AT184" s="212"/>
      <c r="AU184" s="212"/>
      <c r="AV184" s="212"/>
      <c r="AW184" s="212"/>
      <c r="AX184" s="212"/>
      <c r="AY184" s="212"/>
      <c r="AZ184" s="212"/>
      <c r="BA184" s="212"/>
      <c r="BB184" s="212"/>
      <c r="BC184" s="212"/>
      <c r="BD184" s="212"/>
      <c r="BE184" s="212"/>
      <c r="BF184" s="212"/>
      <c r="BG184" s="212"/>
      <c r="BH184" s="212"/>
    </row>
    <row r="185" spans="1:60" outlineLevel="1" x14ac:dyDescent="0.2">
      <c r="A185" s="219"/>
      <c r="B185" s="220"/>
      <c r="C185" s="254" t="s">
        <v>308</v>
      </c>
      <c r="D185" s="222"/>
      <c r="E185" s="223">
        <v>1</v>
      </c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221"/>
      <c r="U185" s="221"/>
      <c r="V185" s="221"/>
      <c r="W185" s="221"/>
      <c r="X185" s="221"/>
      <c r="Y185" s="212"/>
      <c r="Z185" s="212"/>
      <c r="AA185" s="212"/>
      <c r="AB185" s="212"/>
      <c r="AC185" s="212"/>
      <c r="AD185" s="212"/>
      <c r="AE185" s="212"/>
      <c r="AF185" s="212"/>
      <c r="AG185" s="212" t="s">
        <v>157</v>
      </c>
      <c r="AH185" s="212">
        <v>0</v>
      </c>
      <c r="AI185" s="212"/>
      <c r="AJ185" s="212"/>
      <c r="AK185" s="212"/>
      <c r="AL185" s="212"/>
      <c r="AM185" s="212"/>
      <c r="AN185" s="212"/>
      <c r="AO185" s="212"/>
      <c r="AP185" s="212"/>
      <c r="AQ185" s="212"/>
      <c r="AR185" s="212"/>
      <c r="AS185" s="212"/>
      <c r="AT185" s="212"/>
      <c r="AU185" s="212"/>
      <c r="AV185" s="212"/>
      <c r="AW185" s="212"/>
      <c r="AX185" s="212"/>
      <c r="AY185" s="212"/>
      <c r="AZ185" s="212"/>
      <c r="BA185" s="212"/>
      <c r="BB185" s="212"/>
      <c r="BC185" s="212"/>
      <c r="BD185" s="212"/>
      <c r="BE185" s="212"/>
      <c r="BF185" s="212"/>
      <c r="BG185" s="212"/>
      <c r="BH185" s="212"/>
    </row>
    <row r="186" spans="1:60" outlineLevel="1" x14ac:dyDescent="0.2">
      <c r="A186" s="219"/>
      <c r="B186" s="220"/>
      <c r="C186" s="254" t="s">
        <v>309</v>
      </c>
      <c r="D186" s="222"/>
      <c r="E186" s="223">
        <v>2</v>
      </c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221"/>
      <c r="T186" s="221"/>
      <c r="U186" s="221"/>
      <c r="V186" s="221"/>
      <c r="W186" s="221"/>
      <c r="X186" s="221"/>
      <c r="Y186" s="212"/>
      <c r="Z186" s="212"/>
      <c r="AA186" s="212"/>
      <c r="AB186" s="212"/>
      <c r="AC186" s="212"/>
      <c r="AD186" s="212"/>
      <c r="AE186" s="212"/>
      <c r="AF186" s="212"/>
      <c r="AG186" s="212" t="s">
        <v>157</v>
      </c>
      <c r="AH186" s="212">
        <v>0</v>
      </c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  <c r="AT186" s="212"/>
      <c r="AU186" s="212"/>
      <c r="AV186" s="212"/>
      <c r="AW186" s="212"/>
      <c r="AX186" s="212"/>
      <c r="AY186" s="212"/>
      <c r="AZ186" s="212"/>
      <c r="BA186" s="212"/>
      <c r="BB186" s="212"/>
      <c r="BC186" s="212"/>
      <c r="BD186" s="212"/>
      <c r="BE186" s="212"/>
      <c r="BF186" s="212"/>
      <c r="BG186" s="212"/>
      <c r="BH186" s="212"/>
    </row>
    <row r="187" spans="1:60" outlineLevel="1" x14ac:dyDescent="0.2">
      <c r="A187" s="219"/>
      <c r="B187" s="220"/>
      <c r="C187" s="254" t="s">
        <v>310</v>
      </c>
      <c r="D187" s="222"/>
      <c r="E187" s="223">
        <v>1</v>
      </c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  <c r="V187" s="221"/>
      <c r="W187" s="221"/>
      <c r="X187" s="221"/>
      <c r="Y187" s="212"/>
      <c r="Z187" s="212"/>
      <c r="AA187" s="212"/>
      <c r="AB187" s="212"/>
      <c r="AC187" s="212"/>
      <c r="AD187" s="212"/>
      <c r="AE187" s="212"/>
      <c r="AF187" s="212"/>
      <c r="AG187" s="212" t="s">
        <v>157</v>
      </c>
      <c r="AH187" s="212">
        <v>0</v>
      </c>
      <c r="AI187" s="212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2"/>
      <c r="AT187" s="212"/>
      <c r="AU187" s="212"/>
      <c r="AV187" s="212"/>
      <c r="AW187" s="212"/>
      <c r="AX187" s="212"/>
      <c r="AY187" s="212"/>
      <c r="AZ187" s="212"/>
      <c r="BA187" s="212"/>
      <c r="BB187" s="212"/>
      <c r="BC187" s="212"/>
      <c r="BD187" s="212"/>
      <c r="BE187" s="212"/>
      <c r="BF187" s="212"/>
      <c r="BG187" s="212"/>
      <c r="BH187" s="212"/>
    </row>
    <row r="188" spans="1:60" outlineLevel="1" x14ac:dyDescent="0.2">
      <c r="A188" s="219"/>
      <c r="B188" s="220"/>
      <c r="C188" s="254" t="s">
        <v>311</v>
      </c>
      <c r="D188" s="222"/>
      <c r="E188" s="223">
        <v>1</v>
      </c>
      <c r="F188" s="221"/>
      <c r="G188" s="221"/>
      <c r="H188" s="221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221"/>
      <c r="T188" s="221"/>
      <c r="U188" s="221"/>
      <c r="V188" s="221"/>
      <c r="W188" s="221"/>
      <c r="X188" s="221"/>
      <c r="Y188" s="212"/>
      <c r="Z188" s="212"/>
      <c r="AA188" s="212"/>
      <c r="AB188" s="212"/>
      <c r="AC188" s="212"/>
      <c r="AD188" s="212"/>
      <c r="AE188" s="212"/>
      <c r="AF188" s="212"/>
      <c r="AG188" s="212" t="s">
        <v>157</v>
      </c>
      <c r="AH188" s="212">
        <v>0</v>
      </c>
      <c r="AI188" s="212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12"/>
      <c r="AT188" s="212"/>
      <c r="AU188" s="212"/>
      <c r="AV188" s="212"/>
      <c r="AW188" s="212"/>
      <c r="AX188" s="212"/>
      <c r="AY188" s="212"/>
      <c r="AZ188" s="212"/>
      <c r="BA188" s="212"/>
      <c r="BB188" s="212"/>
      <c r="BC188" s="212"/>
      <c r="BD188" s="212"/>
      <c r="BE188" s="212"/>
      <c r="BF188" s="212"/>
      <c r="BG188" s="212"/>
      <c r="BH188" s="212"/>
    </row>
    <row r="189" spans="1:60" outlineLevel="1" x14ac:dyDescent="0.2">
      <c r="A189" s="219"/>
      <c r="B189" s="220"/>
      <c r="C189" s="254" t="s">
        <v>312</v>
      </c>
      <c r="D189" s="222"/>
      <c r="E189" s="223">
        <v>1</v>
      </c>
      <c r="F189" s="221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221"/>
      <c r="T189" s="221"/>
      <c r="U189" s="221"/>
      <c r="V189" s="221"/>
      <c r="W189" s="221"/>
      <c r="X189" s="221"/>
      <c r="Y189" s="212"/>
      <c r="Z189" s="212"/>
      <c r="AA189" s="212"/>
      <c r="AB189" s="212"/>
      <c r="AC189" s="212"/>
      <c r="AD189" s="212"/>
      <c r="AE189" s="212"/>
      <c r="AF189" s="212"/>
      <c r="AG189" s="212" t="s">
        <v>157</v>
      </c>
      <c r="AH189" s="212">
        <v>0</v>
      </c>
      <c r="AI189" s="212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12"/>
      <c r="AT189" s="212"/>
      <c r="AU189" s="212"/>
      <c r="AV189" s="212"/>
      <c r="AW189" s="212"/>
      <c r="AX189" s="212"/>
      <c r="AY189" s="212"/>
      <c r="AZ189" s="212"/>
      <c r="BA189" s="212"/>
      <c r="BB189" s="212"/>
      <c r="BC189" s="212"/>
      <c r="BD189" s="212"/>
      <c r="BE189" s="212"/>
      <c r="BF189" s="212"/>
      <c r="BG189" s="212"/>
      <c r="BH189" s="212"/>
    </row>
    <row r="190" spans="1:60" outlineLevel="1" x14ac:dyDescent="0.2">
      <c r="A190" s="219"/>
      <c r="B190" s="220"/>
      <c r="C190" s="255"/>
      <c r="D190" s="246"/>
      <c r="E190" s="246"/>
      <c r="F190" s="246"/>
      <c r="G190" s="246"/>
      <c r="H190" s="221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221"/>
      <c r="T190" s="221"/>
      <c r="U190" s="221"/>
      <c r="V190" s="221"/>
      <c r="W190" s="221"/>
      <c r="X190" s="221"/>
      <c r="Y190" s="212"/>
      <c r="Z190" s="212"/>
      <c r="AA190" s="212"/>
      <c r="AB190" s="212"/>
      <c r="AC190" s="212"/>
      <c r="AD190" s="212"/>
      <c r="AE190" s="212"/>
      <c r="AF190" s="212"/>
      <c r="AG190" s="212" t="s">
        <v>161</v>
      </c>
      <c r="AH190" s="212"/>
      <c r="AI190" s="212"/>
      <c r="AJ190" s="212"/>
      <c r="AK190" s="212"/>
      <c r="AL190" s="212"/>
      <c r="AM190" s="212"/>
      <c r="AN190" s="212"/>
      <c r="AO190" s="212"/>
      <c r="AP190" s="212"/>
      <c r="AQ190" s="212"/>
      <c r="AR190" s="212"/>
      <c r="AS190" s="212"/>
      <c r="AT190" s="212"/>
      <c r="AU190" s="212"/>
      <c r="AV190" s="212"/>
      <c r="AW190" s="212"/>
      <c r="AX190" s="212"/>
      <c r="AY190" s="212"/>
      <c r="AZ190" s="212"/>
      <c r="BA190" s="212"/>
      <c r="BB190" s="212"/>
      <c r="BC190" s="212"/>
      <c r="BD190" s="212"/>
      <c r="BE190" s="212"/>
      <c r="BF190" s="212"/>
      <c r="BG190" s="212"/>
      <c r="BH190" s="212"/>
    </row>
    <row r="191" spans="1:60" ht="21.75" outlineLevel="1" x14ac:dyDescent="0.2">
      <c r="A191" s="237">
        <v>11</v>
      </c>
      <c r="B191" s="238" t="s">
        <v>313</v>
      </c>
      <c r="C191" s="251" t="s">
        <v>314</v>
      </c>
      <c r="D191" s="239" t="s">
        <v>315</v>
      </c>
      <c r="E191" s="240">
        <v>11.8</v>
      </c>
      <c r="F191" s="241"/>
      <c r="G191" s="242">
        <f>ROUND(E191*F191,2)</f>
        <v>0</v>
      </c>
      <c r="H191" s="241"/>
      <c r="I191" s="242">
        <f>ROUND(E191*H191,2)</f>
        <v>0</v>
      </c>
      <c r="J191" s="241"/>
      <c r="K191" s="242">
        <f>ROUND(E191*J191,2)</f>
        <v>0</v>
      </c>
      <c r="L191" s="242">
        <v>15</v>
      </c>
      <c r="M191" s="242">
        <f>G191*(1+L191/100)</f>
        <v>0</v>
      </c>
      <c r="N191" s="242">
        <v>1.48E-3</v>
      </c>
      <c r="O191" s="242">
        <f>ROUND(E191*N191,2)</f>
        <v>0.02</v>
      </c>
      <c r="P191" s="242">
        <v>0</v>
      </c>
      <c r="Q191" s="242">
        <f>ROUND(E191*P191,2)</f>
        <v>0</v>
      </c>
      <c r="R191" s="242" t="s">
        <v>316</v>
      </c>
      <c r="S191" s="242" t="s">
        <v>199</v>
      </c>
      <c r="T191" s="243" t="s">
        <v>199</v>
      </c>
      <c r="U191" s="221">
        <v>0.3</v>
      </c>
      <c r="V191" s="221">
        <f>ROUND(E191*U191,2)</f>
        <v>3.54</v>
      </c>
      <c r="W191" s="221"/>
      <c r="X191" s="221" t="s">
        <v>149</v>
      </c>
      <c r="Y191" s="212"/>
      <c r="Z191" s="212"/>
      <c r="AA191" s="212"/>
      <c r="AB191" s="212"/>
      <c r="AC191" s="212"/>
      <c r="AD191" s="212"/>
      <c r="AE191" s="212"/>
      <c r="AF191" s="212"/>
      <c r="AG191" s="212" t="s">
        <v>150</v>
      </c>
      <c r="AH191" s="212"/>
      <c r="AI191" s="212"/>
      <c r="AJ191" s="212"/>
      <c r="AK191" s="212"/>
      <c r="AL191" s="212"/>
      <c r="AM191" s="212"/>
      <c r="AN191" s="212"/>
      <c r="AO191" s="212"/>
      <c r="AP191" s="212"/>
      <c r="AQ191" s="212"/>
      <c r="AR191" s="212"/>
      <c r="AS191" s="212"/>
      <c r="AT191" s="212"/>
      <c r="AU191" s="212"/>
      <c r="AV191" s="212"/>
      <c r="AW191" s="212"/>
      <c r="AX191" s="212"/>
      <c r="AY191" s="212"/>
      <c r="AZ191" s="212"/>
      <c r="BA191" s="212"/>
      <c r="BB191" s="212"/>
      <c r="BC191" s="212"/>
      <c r="BD191" s="212"/>
      <c r="BE191" s="212"/>
      <c r="BF191" s="212"/>
      <c r="BG191" s="212"/>
      <c r="BH191" s="212"/>
    </row>
    <row r="192" spans="1:60" outlineLevel="1" x14ac:dyDescent="0.2">
      <c r="A192" s="219"/>
      <c r="B192" s="220"/>
      <c r="C192" s="254" t="s">
        <v>317</v>
      </c>
      <c r="D192" s="222"/>
      <c r="E192" s="223">
        <v>15.4</v>
      </c>
      <c r="F192" s="221"/>
      <c r="G192" s="221"/>
      <c r="H192" s="221"/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221"/>
      <c r="T192" s="221"/>
      <c r="U192" s="221"/>
      <c r="V192" s="221"/>
      <c r="W192" s="221"/>
      <c r="X192" s="221"/>
      <c r="Y192" s="212"/>
      <c r="Z192" s="212"/>
      <c r="AA192" s="212"/>
      <c r="AB192" s="212"/>
      <c r="AC192" s="212"/>
      <c r="AD192" s="212"/>
      <c r="AE192" s="212"/>
      <c r="AF192" s="212"/>
      <c r="AG192" s="212" t="s">
        <v>157</v>
      </c>
      <c r="AH192" s="212">
        <v>0</v>
      </c>
      <c r="AI192" s="212"/>
      <c r="AJ192" s="212"/>
      <c r="AK192" s="212"/>
      <c r="AL192" s="212"/>
      <c r="AM192" s="212"/>
      <c r="AN192" s="212"/>
      <c r="AO192" s="212"/>
      <c r="AP192" s="212"/>
      <c r="AQ192" s="212"/>
      <c r="AR192" s="212"/>
      <c r="AS192" s="212"/>
      <c r="AT192" s="212"/>
      <c r="AU192" s="212"/>
      <c r="AV192" s="212"/>
      <c r="AW192" s="212"/>
      <c r="AX192" s="212"/>
      <c r="AY192" s="212"/>
      <c r="AZ192" s="212"/>
      <c r="BA192" s="212"/>
      <c r="BB192" s="212"/>
      <c r="BC192" s="212"/>
      <c r="BD192" s="212"/>
      <c r="BE192" s="212"/>
      <c r="BF192" s="212"/>
      <c r="BG192" s="212"/>
      <c r="BH192" s="212"/>
    </row>
    <row r="193" spans="1:60" outlineLevel="1" x14ac:dyDescent="0.2">
      <c r="A193" s="219"/>
      <c r="B193" s="220"/>
      <c r="C193" s="254" t="s">
        <v>318</v>
      </c>
      <c r="D193" s="222"/>
      <c r="E193" s="223">
        <v>-3.6</v>
      </c>
      <c r="F193" s="221"/>
      <c r="G193" s="221"/>
      <c r="H193" s="221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221"/>
      <c r="T193" s="221"/>
      <c r="U193" s="221"/>
      <c r="V193" s="221"/>
      <c r="W193" s="221"/>
      <c r="X193" s="221"/>
      <c r="Y193" s="212"/>
      <c r="Z193" s="212"/>
      <c r="AA193" s="212"/>
      <c r="AB193" s="212"/>
      <c r="AC193" s="212"/>
      <c r="AD193" s="212"/>
      <c r="AE193" s="212"/>
      <c r="AF193" s="212"/>
      <c r="AG193" s="212" t="s">
        <v>157</v>
      </c>
      <c r="AH193" s="212">
        <v>0</v>
      </c>
      <c r="AI193" s="212"/>
      <c r="AJ193" s="212"/>
      <c r="AK193" s="212"/>
      <c r="AL193" s="212"/>
      <c r="AM193" s="212"/>
      <c r="AN193" s="212"/>
      <c r="AO193" s="212"/>
      <c r="AP193" s="212"/>
      <c r="AQ193" s="212"/>
      <c r="AR193" s="212"/>
      <c r="AS193" s="212"/>
      <c r="AT193" s="212"/>
      <c r="AU193" s="212"/>
      <c r="AV193" s="212"/>
      <c r="AW193" s="212"/>
      <c r="AX193" s="212"/>
      <c r="AY193" s="212"/>
      <c r="AZ193" s="212"/>
      <c r="BA193" s="212"/>
      <c r="BB193" s="212"/>
      <c r="BC193" s="212"/>
      <c r="BD193" s="212"/>
      <c r="BE193" s="212"/>
      <c r="BF193" s="212"/>
      <c r="BG193" s="212"/>
      <c r="BH193" s="212"/>
    </row>
    <row r="194" spans="1:60" outlineLevel="1" x14ac:dyDescent="0.2">
      <c r="A194" s="219"/>
      <c r="B194" s="220"/>
      <c r="C194" s="255"/>
      <c r="D194" s="246"/>
      <c r="E194" s="246"/>
      <c r="F194" s="246"/>
      <c r="G194" s="246"/>
      <c r="H194" s="221"/>
      <c r="I194" s="221"/>
      <c r="J194" s="221"/>
      <c r="K194" s="221"/>
      <c r="L194" s="221"/>
      <c r="M194" s="221"/>
      <c r="N194" s="221"/>
      <c r="O194" s="221"/>
      <c r="P194" s="221"/>
      <c r="Q194" s="221"/>
      <c r="R194" s="221"/>
      <c r="S194" s="221"/>
      <c r="T194" s="221"/>
      <c r="U194" s="221"/>
      <c r="V194" s="221"/>
      <c r="W194" s="221"/>
      <c r="X194" s="221"/>
      <c r="Y194" s="212"/>
      <c r="Z194" s="212"/>
      <c r="AA194" s="212"/>
      <c r="AB194" s="212"/>
      <c r="AC194" s="212"/>
      <c r="AD194" s="212"/>
      <c r="AE194" s="212"/>
      <c r="AF194" s="212"/>
      <c r="AG194" s="212" t="s">
        <v>161</v>
      </c>
      <c r="AH194" s="212"/>
      <c r="AI194" s="212"/>
      <c r="AJ194" s="212"/>
      <c r="AK194" s="212"/>
      <c r="AL194" s="212"/>
      <c r="AM194" s="212"/>
      <c r="AN194" s="212"/>
      <c r="AO194" s="212"/>
      <c r="AP194" s="212"/>
      <c r="AQ194" s="212"/>
      <c r="AR194" s="212"/>
      <c r="AS194" s="212"/>
      <c r="AT194" s="212"/>
      <c r="AU194" s="212"/>
      <c r="AV194" s="212"/>
      <c r="AW194" s="212"/>
      <c r="AX194" s="212"/>
      <c r="AY194" s="212"/>
      <c r="AZ194" s="212"/>
      <c r="BA194" s="212"/>
      <c r="BB194" s="212"/>
      <c r="BC194" s="212"/>
      <c r="BD194" s="212"/>
      <c r="BE194" s="212"/>
      <c r="BF194" s="212"/>
      <c r="BG194" s="212"/>
      <c r="BH194" s="212"/>
    </row>
    <row r="195" spans="1:60" ht="21.75" outlineLevel="1" x14ac:dyDescent="0.2">
      <c r="A195" s="237">
        <v>12</v>
      </c>
      <c r="B195" s="238" t="s">
        <v>319</v>
      </c>
      <c r="C195" s="251" t="s">
        <v>320</v>
      </c>
      <c r="D195" s="239" t="s">
        <v>304</v>
      </c>
      <c r="E195" s="240">
        <v>1</v>
      </c>
      <c r="F195" s="241"/>
      <c r="G195" s="242">
        <f>ROUND(E195*F195,2)</f>
        <v>0</v>
      </c>
      <c r="H195" s="241"/>
      <c r="I195" s="242">
        <f>ROUND(E195*H195,2)</f>
        <v>0</v>
      </c>
      <c r="J195" s="241"/>
      <c r="K195" s="242">
        <f>ROUND(E195*J195,2)</f>
        <v>0</v>
      </c>
      <c r="L195" s="242">
        <v>15</v>
      </c>
      <c r="M195" s="242">
        <f>G195*(1+L195/100)</f>
        <v>0</v>
      </c>
      <c r="N195" s="242">
        <v>0</v>
      </c>
      <c r="O195" s="242">
        <f>ROUND(E195*N195,2)</f>
        <v>0</v>
      </c>
      <c r="P195" s="242">
        <v>0</v>
      </c>
      <c r="Q195" s="242">
        <f>ROUND(E195*P195,2)</f>
        <v>0</v>
      </c>
      <c r="R195" s="242" t="s">
        <v>316</v>
      </c>
      <c r="S195" s="242" t="s">
        <v>199</v>
      </c>
      <c r="T195" s="243" t="s">
        <v>199</v>
      </c>
      <c r="U195" s="221">
        <v>4.5999999999999996</v>
      </c>
      <c r="V195" s="221">
        <f>ROUND(E195*U195,2)</f>
        <v>4.5999999999999996</v>
      </c>
      <c r="W195" s="221"/>
      <c r="X195" s="221" t="s">
        <v>149</v>
      </c>
      <c r="Y195" s="212"/>
      <c r="Z195" s="212"/>
      <c r="AA195" s="212"/>
      <c r="AB195" s="212"/>
      <c r="AC195" s="212"/>
      <c r="AD195" s="212"/>
      <c r="AE195" s="212"/>
      <c r="AF195" s="212"/>
      <c r="AG195" s="212" t="s">
        <v>150</v>
      </c>
      <c r="AH195" s="212"/>
      <c r="AI195" s="212"/>
      <c r="AJ195" s="212"/>
      <c r="AK195" s="212"/>
      <c r="AL195" s="212"/>
      <c r="AM195" s="212"/>
      <c r="AN195" s="212"/>
      <c r="AO195" s="212"/>
      <c r="AP195" s="212"/>
      <c r="AQ195" s="212"/>
      <c r="AR195" s="212"/>
      <c r="AS195" s="212"/>
      <c r="AT195" s="212"/>
      <c r="AU195" s="212"/>
      <c r="AV195" s="212"/>
      <c r="AW195" s="212"/>
      <c r="AX195" s="212"/>
      <c r="AY195" s="212"/>
      <c r="AZ195" s="212"/>
      <c r="BA195" s="212"/>
      <c r="BB195" s="212"/>
      <c r="BC195" s="212"/>
      <c r="BD195" s="212"/>
      <c r="BE195" s="212"/>
      <c r="BF195" s="212"/>
      <c r="BG195" s="212"/>
      <c r="BH195" s="212"/>
    </row>
    <row r="196" spans="1:60" outlineLevel="1" x14ac:dyDescent="0.2">
      <c r="A196" s="219"/>
      <c r="B196" s="220"/>
      <c r="C196" s="254" t="s">
        <v>321</v>
      </c>
      <c r="D196" s="222"/>
      <c r="E196" s="223">
        <v>1</v>
      </c>
      <c r="F196" s="221"/>
      <c r="G196" s="221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221"/>
      <c r="T196" s="221"/>
      <c r="U196" s="221"/>
      <c r="V196" s="221"/>
      <c r="W196" s="221"/>
      <c r="X196" s="221"/>
      <c r="Y196" s="212"/>
      <c r="Z196" s="212"/>
      <c r="AA196" s="212"/>
      <c r="AB196" s="212"/>
      <c r="AC196" s="212"/>
      <c r="AD196" s="212"/>
      <c r="AE196" s="212"/>
      <c r="AF196" s="212"/>
      <c r="AG196" s="212" t="s">
        <v>157</v>
      </c>
      <c r="AH196" s="212">
        <v>0</v>
      </c>
      <c r="AI196" s="212"/>
      <c r="AJ196" s="212"/>
      <c r="AK196" s="212"/>
      <c r="AL196" s="212"/>
      <c r="AM196" s="212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</row>
    <row r="197" spans="1:60" outlineLevel="1" x14ac:dyDescent="0.2">
      <c r="A197" s="219"/>
      <c r="B197" s="220"/>
      <c r="C197" s="255"/>
      <c r="D197" s="246"/>
      <c r="E197" s="246"/>
      <c r="F197" s="246"/>
      <c r="G197" s="246"/>
      <c r="H197" s="221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221"/>
      <c r="T197" s="221"/>
      <c r="U197" s="221"/>
      <c r="V197" s="221"/>
      <c r="W197" s="221"/>
      <c r="X197" s="221"/>
      <c r="Y197" s="212"/>
      <c r="Z197" s="212"/>
      <c r="AA197" s="212"/>
      <c r="AB197" s="212"/>
      <c r="AC197" s="212"/>
      <c r="AD197" s="212"/>
      <c r="AE197" s="212"/>
      <c r="AF197" s="212"/>
      <c r="AG197" s="212" t="s">
        <v>161</v>
      </c>
      <c r="AH197" s="212"/>
      <c r="AI197" s="212"/>
      <c r="AJ197" s="212"/>
      <c r="AK197" s="212"/>
      <c r="AL197" s="212"/>
      <c r="AM197" s="212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</row>
    <row r="198" spans="1:60" ht="21.75" outlineLevel="1" x14ac:dyDescent="0.2">
      <c r="A198" s="237">
        <v>13</v>
      </c>
      <c r="B198" s="238" t="s">
        <v>322</v>
      </c>
      <c r="C198" s="251" t="s">
        <v>323</v>
      </c>
      <c r="D198" s="239" t="s">
        <v>304</v>
      </c>
      <c r="E198" s="240">
        <v>2</v>
      </c>
      <c r="F198" s="241"/>
      <c r="G198" s="242">
        <f>ROUND(E198*F198,2)</f>
        <v>0</v>
      </c>
      <c r="H198" s="241"/>
      <c r="I198" s="242">
        <f>ROUND(E198*H198,2)</f>
        <v>0</v>
      </c>
      <c r="J198" s="241"/>
      <c r="K198" s="242">
        <f>ROUND(E198*J198,2)</f>
        <v>0</v>
      </c>
      <c r="L198" s="242">
        <v>15</v>
      </c>
      <c r="M198" s="242">
        <f>G198*(1+L198/100)</f>
        <v>0</v>
      </c>
      <c r="N198" s="242">
        <v>3.3999999999999998E-3</v>
      </c>
      <c r="O198" s="242">
        <f>ROUND(E198*N198,2)</f>
        <v>0.01</v>
      </c>
      <c r="P198" s="242">
        <v>0</v>
      </c>
      <c r="Q198" s="242">
        <f>ROUND(E198*P198,2)</f>
        <v>0</v>
      </c>
      <c r="R198" s="242" t="s">
        <v>324</v>
      </c>
      <c r="S198" s="242" t="s">
        <v>199</v>
      </c>
      <c r="T198" s="243" t="s">
        <v>199</v>
      </c>
      <c r="U198" s="221">
        <v>0</v>
      </c>
      <c r="V198" s="221">
        <f>ROUND(E198*U198,2)</f>
        <v>0</v>
      </c>
      <c r="W198" s="221"/>
      <c r="X198" s="221" t="s">
        <v>325</v>
      </c>
      <c r="Y198" s="212"/>
      <c r="Z198" s="212"/>
      <c r="AA198" s="212"/>
      <c r="AB198" s="212"/>
      <c r="AC198" s="212"/>
      <c r="AD198" s="212"/>
      <c r="AE198" s="212"/>
      <c r="AF198" s="212"/>
      <c r="AG198" s="212" t="s">
        <v>326</v>
      </c>
      <c r="AH198" s="212"/>
      <c r="AI198" s="212"/>
      <c r="AJ198" s="212"/>
      <c r="AK198" s="212"/>
      <c r="AL198" s="212"/>
      <c r="AM198" s="212"/>
      <c r="AN198" s="212"/>
      <c r="AO198" s="212"/>
      <c r="AP198" s="212"/>
      <c r="AQ198" s="212"/>
      <c r="AR198" s="212"/>
      <c r="AS198" s="212"/>
      <c r="AT198" s="212"/>
      <c r="AU198" s="212"/>
      <c r="AV198" s="212"/>
      <c r="AW198" s="212"/>
      <c r="AX198" s="212"/>
      <c r="AY198" s="212"/>
      <c r="AZ198" s="212"/>
      <c r="BA198" s="212"/>
      <c r="BB198" s="212"/>
      <c r="BC198" s="212"/>
      <c r="BD198" s="212"/>
      <c r="BE198" s="212"/>
      <c r="BF198" s="212"/>
      <c r="BG198" s="212"/>
      <c r="BH198" s="212"/>
    </row>
    <row r="199" spans="1:60" outlineLevel="1" x14ac:dyDescent="0.2">
      <c r="A199" s="219"/>
      <c r="B199" s="220"/>
      <c r="C199" s="254" t="s">
        <v>309</v>
      </c>
      <c r="D199" s="222"/>
      <c r="E199" s="223">
        <v>2</v>
      </c>
      <c r="F199" s="221"/>
      <c r="G199" s="221"/>
      <c r="H199" s="221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221"/>
      <c r="T199" s="221"/>
      <c r="U199" s="221"/>
      <c r="V199" s="221"/>
      <c r="W199" s="221"/>
      <c r="X199" s="221"/>
      <c r="Y199" s="212"/>
      <c r="Z199" s="212"/>
      <c r="AA199" s="212"/>
      <c r="AB199" s="212"/>
      <c r="AC199" s="212"/>
      <c r="AD199" s="212"/>
      <c r="AE199" s="212"/>
      <c r="AF199" s="212"/>
      <c r="AG199" s="212" t="s">
        <v>157</v>
      </c>
      <c r="AH199" s="212">
        <v>0</v>
      </c>
      <c r="AI199" s="212"/>
      <c r="AJ199" s="212"/>
      <c r="AK199" s="212"/>
      <c r="AL199" s="212"/>
      <c r="AM199" s="212"/>
      <c r="AN199" s="212"/>
      <c r="AO199" s="212"/>
      <c r="AP199" s="212"/>
      <c r="AQ199" s="212"/>
      <c r="AR199" s="212"/>
      <c r="AS199" s="212"/>
      <c r="AT199" s="212"/>
      <c r="AU199" s="212"/>
      <c r="AV199" s="212"/>
      <c r="AW199" s="212"/>
      <c r="AX199" s="212"/>
      <c r="AY199" s="212"/>
      <c r="AZ199" s="212"/>
      <c r="BA199" s="212"/>
      <c r="BB199" s="212"/>
      <c r="BC199" s="212"/>
      <c r="BD199" s="212"/>
      <c r="BE199" s="212"/>
      <c r="BF199" s="212"/>
      <c r="BG199" s="212"/>
      <c r="BH199" s="212"/>
    </row>
    <row r="200" spans="1:60" outlineLevel="1" x14ac:dyDescent="0.2">
      <c r="A200" s="219"/>
      <c r="B200" s="220"/>
      <c r="C200" s="255"/>
      <c r="D200" s="246"/>
      <c r="E200" s="246"/>
      <c r="F200" s="246"/>
      <c r="G200" s="246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  <c r="T200" s="221"/>
      <c r="U200" s="221"/>
      <c r="V200" s="221"/>
      <c r="W200" s="221"/>
      <c r="X200" s="221"/>
      <c r="Y200" s="212"/>
      <c r="Z200" s="212"/>
      <c r="AA200" s="212"/>
      <c r="AB200" s="212"/>
      <c r="AC200" s="212"/>
      <c r="AD200" s="212"/>
      <c r="AE200" s="212"/>
      <c r="AF200" s="212"/>
      <c r="AG200" s="212" t="s">
        <v>161</v>
      </c>
      <c r="AH200" s="212"/>
      <c r="AI200" s="212"/>
      <c r="AJ200" s="212"/>
      <c r="AK200" s="212"/>
      <c r="AL200" s="212"/>
      <c r="AM200" s="212"/>
      <c r="AN200" s="212"/>
      <c r="AO200" s="212"/>
      <c r="AP200" s="212"/>
      <c r="AQ200" s="212"/>
      <c r="AR200" s="212"/>
      <c r="AS200" s="212"/>
      <c r="AT200" s="212"/>
      <c r="AU200" s="212"/>
      <c r="AV200" s="212"/>
      <c r="AW200" s="212"/>
      <c r="AX200" s="212"/>
      <c r="AY200" s="212"/>
      <c r="AZ200" s="212"/>
      <c r="BA200" s="212"/>
      <c r="BB200" s="212"/>
      <c r="BC200" s="212"/>
      <c r="BD200" s="212"/>
      <c r="BE200" s="212"/>
      <c r="BF200" s="212"/>
      <c r="BG200" s="212"/>
      <c r="BH200" s="212"/>
    </row>
    <row r="201" spans="1:60" ht="21.75" outlineLevel="1" x14ac:dyDescent="0.2">
      <c r="A201" s="237">
        <v>14</v>
      </c>
      <c r="B201" s="238" t="s">
        <v>327</v>
      </c>
      <c r="C201" s="251" t="s">
        <v>328</v>
      </c>
      <c r="D201" s="239" t="s">
        <v>304</v>
      </c>
      <c r="E201" s="240">
        <v>4</v>
      </c>
      <c r="F201" s="241"/>
      <c r="G201" s="242">
        <f>ROUND(E201*F201,2)</f>
        <v>0</v>
      </c>
      <c r="H201" s="241"/>
      <c r="I201" s="242">
        <f>ROUND(E201*H201,2)</f>
        <v>0</v>
      </c>
      <c r="J201" s="241"/>
      <c r="K201" s="242">
        <f>ROUND(E201*J201,2)</f>
        <v>0</v>
      </c>
      <c r="L201" s="242">
        <v>15</v>
      </c>
      <c r="M201" s="242">
        <f>G201*(1+L201/100)</f>
        <v>0</v>
      </c>
      <c r="N201" s="242">
        <v>4.3E-3</v>
      </c>
      <c r="O201" s="242">
        <f>ROUND(E201*N201,2)</f>
        <v>0.02</v>
      </c>
      <c r="P201" s="242">
        <v>0</v>
      </c>
      <c r="Q201" s="242">
        <f>ROUND(E201*P201,2)</f>
        <v>0</v>
      </c>
      <c r="R201" s="242" t="s">
        <v>324</v>
      </c>
      <c r="S201" s="242" t="s">
        <v>199</v>
      </c>
      <c r="T201" s="243" t="s">
        <v>199</v>
      </c>
      <c r="U201" s="221">
        <v>0</v>
      </c>
      <c r="V201" s="221">
        <f>ROUND(E201*U201,2)</f>
        <v>0</v>
      </c>
      <c r="W201" s="221"/>
      <c r="X201" s="221" t="s">
        <v>325</v>
      </c>
      <c r="Y201" s="212"/>
      <c r="Z201" s="212"/>
      <c r="AA201" s="212"/>
      <c r="AB201" s="212"/>
      <c r="AC201" s="212"/>
      <c r="AD201" s="212"/>
      <c r="AE201" s="212"/>
      <c r="AF201" s="212"/>
      <c r="AG201" s="212" t="s">
        <v>326</v>
      </c>
      <c r="AH201" s="212"/>
      <c r="AI201" s="212"/>
      <c r="AJ201" s="212"/>
      <c r="AK201" s="212"/>
      <c r="AL201" s="212"/>
      <c r="AM201" s="212"/>
      <c r="AN201" s="212"/>
      <c r="AO201" s="212"/>
      <c r="AP201" s="212"/>
      <c r="AQ201" s="212"/>
      <c r="AR201" s="212"/>
      <c r="AS201" s="212"/>
      <c r="AT201" s="212"/>
      <c r="AU201" s="212"/>
      <c r="AV201" s="212"/>
      <c r="AW201" s="212"/>
      <c r="AX201" s="212"/>
      <c r="AY201" s="212"/>
      <c r="AZ201" s="212"/>
      <c r="BA201" s="212"/>
      <c r="BB201" s="212"/>
      <c r="BC201" s="212"/>
      <c r="BD201" s="212"/>
      <c r="BE201" s="212"/>
      <c r="BF201" s="212"/>
      <c r="BG201" s="212"/>
      <c r="BH201" s="212"/>
    </row>
    <row r="202" spans="1:60" outlineLevel="1" x14ac:dyDescent="0.2">
      <c r="A202" s="219"/>
      <c r="B202" s="220"/>
      <c r="C202" s="254" t="s">
        <v>308</v>
      </c>
      <c r="D202" s="222"/>
      <c r="E202" s="223">
        <v>1</v>
      </c>
      <c r="F202" s="221"/>
      <c r="G202" s="221"/>
      <c r="H202" s="221"/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221"/>
      <c r="T202" s="221"/>
      <c r="U202" s="221"/>
      <c r="V202" s="221"/>
      <c r="W202" s="221"/>
      <c r="X202" s="221"/>
      <c r="Y202" s="212"/>
      <c r="Z202" s="212"/>
      <c r="AA202" s="212"/>
      <c r="AB202" s="212"/>
      <c r="AC202" s="212"/>
      <c r="AD202" s="212"/>
      <c r="AE202" s="212"/>
      <c r="AF202" s="212"/>
      <c r="AG202" s="212" t="s">
        <v>157</v>
      </c>
      <c r="AH202" s="212">
        <v>0</v>
      </c>
      <c r="AI202" s="212"/>
      <c r="AJ202" s="212"/>
      <c r="AK202" s="212"/>
      <c r="AL202" s="212"/>
      <c r="AM202" s="212"/>
      <c r="AN202" s="212"/>
      <c r="AO202" s="212"/>
      <c r="AP202" s="212"/>
      <c r="AQ202" s="212"/>
      <c r="AR202" s="212"/>
      <c r="AS202" s="212"/>
      <c r="AT202" s="212"/>
      <c r="AU202" s="212"/>
      <c r="AV202" s="212"/>
      <c r="AW202" s="212"/>
      <c r="AX202" s="212"/>
      <c r="AY202" s="212"/>
      <c r="AZ202" s="212"/>
      <c r="BA202" s="212"/>
      <c r="BB202" s="212"/>
      <c r="BC202" s="212"/>
      <c r="BD202" s="212"/>
      <c r="BE202" s="212"/>
      <c r="BF202" s="212"/>
      <c r="BG202" s="212"/>
      <c r="BH202" s="212"/>
    </row>
    <row r="203" spans="1:60" outlineLevel="1" x14ac:dyDescent="0.2">
      <c r="A203" s="219"/>
      <c r="B203" s="220"/>
      <c r="C203" s="254" t="s">
        <v>310</v>
      </c>
      <c r="D203" s="222"/>
      <c r="E203" s="223">
        <v>1</v>
      </c>
      <c r="F203" s="221"/>
      <c r="G203" s="221"/>
      <c r="H203" s="221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221"/>
      <c r="T203" s="221"/>
      <c r="U203" s="221"/>
      <c r="V203" s="221"/>
      <c r="W203" s="221"/>
      <c r="X203" s="221"/>
      <c r="Y203" s="212"/>
      <c r="Z203" s="212"/>
      <c r="AA203" s="212"/>
      <c r="AB203" s="212"/>
      <c r="AC203" s="212"/>
      <c r="AD203" s="212"/>
      <c r="AE203" s="212"/>
      <c r="AF203" s="212"/>
      <c r="AG203" s="212" t="s">
        <v>157</v>
      </c>
      <c r="AH203" s="212">
        <v>0</v>
      </c>
      <c r="AI203" s="212"/>
      <c r="AJ203" s="212"/>
      <c r="AK203" s="212"/>
      <c r="AL203" s="212"/>
      <c r="AM203" s="212"/>
      <c r="AN203" s="212"/>
      <c r="AO203" s="212"/>
      <c r="AP203" s="212"/>
      <c r="AQ203" s="212"/>
      <c r="AR203" s="212"/>
      <c r="AS203" s="212"/>
      <c r="AT203" s="212"/>
      <c r="AU203" s="212"/>
      <c r="AV203" s="212"/>
      <c r="AW203" s="212"/>
      <c r="AX203" s="212"/>
      <c r="AY203" s="212"/>
      <c r="AZ203" s="212"/>
      <c r="BA203" s="212"/>
      <c r="BB203" s="212"/>
      <c r="BC203" s="212"/>
      <c r="BD203" s="212"/>
      <c r="BE203" s="212"/>
      <c r="BF203" s="212"/>
      <c r="BG203" s="212"/>
      <c r="BH203" s="212"/>
    </row>
    <row r="204" spans="1:60" outlineLevel="1" x14ac:dyDescent="0.2">
      <c r="A204" s="219"/>
      <c r="B204" s="220"/>
      <c r="C204" s="254" t="s">
        <v>311</v>
      </c>
      <c r="D204" s="222"/>
      <c r="E204" s="223">
        <v>1</v>
      </c>
      <c r="F204" s="221"/>
      <c r="G204" s="221"/>
      <c r="H204" s="221"/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221"/>
      <c r="T204" s="221"/>
      <c r="U204" s="221"/>
      <c r="V204" s="221"/>
      <c r="W204" s="221"/>
      <c r="X204" s="221"/>
      <c r="Y204" s="212"/>
      <c r="Z204" s="212"/>
      <c r="AA204" s="212"/>
      <c r="AB204" s="212"/>
      <c r="AC204" s="212"/>
      <c r="AD204" s="212"/>
      <c r="AE204" s="212"/>
      <c r="AF204" s="212"/>
      <c r="AG204" s="212" t="s">
        <v>157</v>
      </c>
      <c r="AH204" s="212">
        <v>0</v>
      </c>
      <c r="AI204" s="212"/>
      <c r="AJ204" s="212"/>
      <c r="AK204" s="212"/>
      <c r="AL204" s="212"/>
      <c r="AM204" s="212"/>
      <c r="AN204" s="212"/>
      <c r="AO204" s="212"/>
      <c r="AP204" s="212"/>
      <c r="AQ204" s="212"/>
      <c r="AR204" s="212"/>
      <c r="AS204" s="212"/>
      <c r="AT204" s="212"/>
      <c r="AU204" s="212"/>
      <c r="AV204" s="212"/>
      <c r="AW204" s="212"/>
      <c r="AX204" s="212"/>
      <c r="AY204" s="212"/>
      <c r="AZ204" s="212"/>
      <c r="BA204" s="212"/>
      <c r="BB204" s="212"/>
      <c r="BC204" s="212"/>
      <c r="BD204" s="212"/>
      <c r="BE204" s="212"/>
      <c r="BF204" s="212"/>
      <c r="BG204" s="212"/>
      <c r="BH204" s="212"/>
    </row>
    <row r="205" spans="1:60" outlineLevel="1" x14ac:dyDescent="0.2">
      <c r="A205" s="219"/>
      <c r="B205" s="220"/>
      <c r="C205" s="254" t="s">
        <v>312</v>
      </c>
      <c r="D205" s="222"/>
      <c r="E205" s="223">
        <v>1</v>
      </c>
      <c r="F205" s="221"/>
      <c r="G205" s="221"/>
      <c r="H205" s="221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221"/>
      <c r="T205" s="221"/>
      <c r="U205" s="221"/>
      <c r="V205" s="221"/>
      <c r="W205" s="221"/>
      <c r="X205" s="221"/>
      <c r="Y205" s="212"/>
      <c r="Z205" s="212"/>
      <c r="AA205" s="212"/>
      <c r="AB205" s="212"/>
      <c r="AC205" s="212"/>
      <c r="AD205" s="212"/>
      <c r="AE205" s="212"/>
      <c r="AF205" s="212"/>
      <c r="AG205" s="212" t="s">
        <v>157</v>
      </c>
      <c r="AH205" s="212">
        <v>0</v>
      </c>
      <c r="AI205" s="212"/>
      <c r="AJ205" s="212"/>
      <c r="AK205" s="212"/>
      <c r="AL205" s="212"/>
      <c r="AM205" s="212"/>
      <c r="AN205" s="212"/>
      <c r="AO205" s="212"/>
      <c r="AP205" s="212"/>
      <c r="AQ205" s="212"/>
      <c r="AR205" s="212"/>
      <c r="AS205" s="212"/>
      <c r="AT205" s="212"/>
      <c r="AU205" s="212"/>
      <c r="AV205" s="212"/>
      <c r="AW205" s="212"/>
      <c r="AX205" s="212"/>
      <c r="AY205" s="212"/>
      <c r="AZ205" s="212"/>
      <c r="BA205" s="212"/>
      <c r="BB205" s="212"/>
      <c r="BC205" s="212"/>
      <c r="BD205" s="212"/>
      <c r="BE205" s="212"/>
      <c r="BF205" s="212"/>
      <c r="BG205" s="212"/>
      <c r="BH205" s="212"/>
    </row>
    <row r="206" spans="1:60" outlineLevel="1" x14ac:dyDescent="0.2">
      <c r="A206" s="219"/>
      <c r="B206" s="220"/>
      <c r="C206" s="255"/>
      <c r="D206" s="246"/>
      <c r="E206" s="246"/>
      <c r="F206" s="246"/>
      <c r="G206" s="246"/>
      <c r="H206" s="221"/>
      <c r="I206" s="221"/>
      <c r="J206" s="221"/>
      <c r="K206" s="221"/>
      <c r="L206" s="221"/>
      <c r="M206" s="221"/>
      <c r="N206" s="221"/>
      <c r="O206" s="221"/>
      <c r="P206" s="221"/>
      <c r="Q206" s="221"/>
      <c r="R206" s="221"/>
      <c r="S206" s="221"/>
      <c r="T206" s="221"/>
      <c r="U206" s="221"/>
      <c r="V206" s="221"/>
      <c r="W206" s="221"/>
      <c r="X206" s="221"/>
      <c r="Y206" s="212"/>
      <c r="Z206" s="212"/>
      <c r="AA206" s="212"/>
      <c r="AB206" s="212"/>
      <c r="AC206" s="212"/>
      <c r="AD206" s="212"/>
      <c r="AE206" s="212"/>
      <c r="AF206" s="212"/>
      <c r="AG206" s="212" t="s">
        <v>161</v>
      </c>
      <c r="AH206" s="212"/>
      <c r="AI206" s="212"/>
      <c r="AJ206" s="212"/>
      <c r="AK206" s="212"/>
      <c r="AL206" s="212"/>
      <c r="AM206" s="212"/>
      <c r="AN206" s="212"/>
      <c r="AO206" s="212"/>
      <c r="AP206" s="212"/>
      <c r="AQ206" s="212"/>
      <c r="AR206" s="212"/>
      <c r="AS206" s="212"/>
      <c r="AT206" s="212"/>
      <c r="AU206" s="212"/>
      <c r="AV206" s="212"/>
      <c r="AW206" s="212"/>
      <c r="AX206" s="212"/>
      <c r="AY206" s="212"/>
      <c r="AZ206" s="212"/>
      <c r="BA206" s="212"/>
      <c r="BB206" s="212"/>
      <c r="BC206" s="212"/>
      <c r="BD206" s="212"/>
      <c r="BE206" s="212"/>
      <c r="BF206" s="212"/>
      <c r="BG206" s="212"/>
      <c r="BH206" s="212"/>
    </row>
    <row r="207" spans="1:60" ht="21.75" outlineLevel="1" x14ac:dyDescent="0.2">
      <c r="A207" s="237">
        <v>15</v>
      </c>
      <c r="B207" s="238" t="s">
        <v>329</v>
      </c>
      <c r="C207" s="251" t="s">
        <v>330</v>
      </c>
      <c r="D207" s="239" t="s">
        <v>304</v>
      </c>
      <c r="E207" s="240">
        <v>4</v>
      </c>
      <c r="F207" s="241"/>
      <c r="G207" s="242">
        <f>ROUND(E207*F207,2)</f>
        <v>0</v>
      </c>
      <c r="H207" s="241"/>
      <c r="I207" s="242">
        <f>ROUND(E207*H207,2)</f>
        <v>0</v>
      </c>
      <c r="J207" s="241"/>
      <c r="K207" s="242">
        <f>ROUND(E207*J207,2)</f>
        <v>0</v>
      </c>
      <c r="L207" s="242">
        <v>15</v>
      </c>
      <c r="M207" s="242">
        <f>G207*(1+L207/100)</f>
        <v>0</v>
      </c>
      <c r="N207" s="242">
        <v>2.7000000000000001E-3</v>
      </c>
      <c r="O207" s="242">
        <f>ROUND(E207*N207,2)</f>
        <v>0.01</v>
      </c>
      <c r="P207" s="242">
        <v>0</v>
      </c>
      <c r="Q207" s="242">
        <f>ROUND(E207*P207,2)</f>
        <v>0</v>
      </c>
      <c r="R207" s="242" t="s">
        <v>324</v>
      </c>
      <c r="S207" s="242" t="s">
        <v>199</v>
      </c>
      <c r="T207" s="243" t="s">
        <v>199</v>
      </c>
      <c r="U207" s="221">
        <v>0</v>
      </c>
      <c r="V207" s="221">
        <f>ROUND(E207*U207,2)</f>
        <v>0</v>
      </c>
      <c r="W207" s="221"/>
      <c r="X207" s="221" t="s">
        <v>325</v>
      </c>
      <c r="Y207" s="212"/>
      <c r="Z207" s="212"/>
      <c r="AA207" s="212"/>
      <c r="AB207" s="212"/>
      <c r="AC207" s="212"/>
      <c r="AD207" s="212"/>
      <c r="AE207" s="212"/>
      <c r="AF207" s="212"/>
      <c r="AG207" s="212" t="s">
        <v>326</v>
      </c>
      <c r="AH207" s="212"/>
      <c r="AI207" s="212"/>
      <c r="AJ207" s="212"/>
      <c r="AK207" s="212"/>
      <c r="AL207" s="212"/>
      <c r="AM207" s="212"/>
      <c r="AN207" s="212"/>
      <c r="AO207" s="212"/>
      <c r="AP207" s="212"/>
      <c r="AQ207" s="212"/>
      <c r="AR207" s="212"/>
      <c r="AS207" s="212"/>
      <c r="AT207" s="212"/>
      <c r="AU207" s="212"/>
      <c r="AV207" s="212"/>
      <c r="AW207" s="212"/>
      <c r="AX207" s="212"/>
      <c r="AY207" s="212"/>
      <c r="AZ207" s="212"/>
      <c r="BA207" s="212"/>
      <c r="BB207" s="212"/>
      <c r="BC207" s="212"/>
      <c r="BD207" s="212"/>
      <c r="BE207" s="212"/>
      <c r="BF207" s="212"/>
      <c r="BG207" s="212"/>
      <c r="BH207" s="212"/>
    </row>
    <row r="208" spans="1:60" outlineLevel="1" x14ac:dyDescent="0.2">
      <c r="A208" s="219"/>
      <c r="B208" s="220"/>
      <c r="C208" s="254" t="s">
        <v>308</v>
      </c>
      <c r="D208" s="222"/>
      <c r="E208" s="223">
        <v>1</v>
      </c>
      <c r="F208" s="221"/>
      <c r="G208" s="221"/>
      <c r="H208" s="221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221"/>
      <c r="T208" s="221"/>
      <c r="U208" s="221"/>
      <c r="V208" s="221"/>
      <c r="W208" s="221"/>
      <c r="X208" s="221"/>
      <c r="Y208" s="212"/>
      <c r="Z208" s="212"/>
      <c r="AA208" s="212"/>
      <c r="AB208" s="212"/>
      <c r="AC208" s="212"/>
      <c r="AD208" s="212"/>
      <c r="AE208" s="212"/>
      <c r="AF208" s="212"/>
      <c r="AG208" s="212" t="s">
        <v>157</v>
      </c>
      <c r="AH208" s="212">
        <v>0</v>
      </c>
      <c r="AI208" s="212"/>
      <c r="AJ208" s="212"/>
      <c r="AK208" s="212"/>
      <c r="AL208" s="212"/>
      <c r="AM208" s="212"/>
      <c r="AN208" s="212"/>
      <c r="AO208" s="212"/>
      <c r="AP208" s="212"/>
      <c r="AQ208" s="212"/>
      <c r="AR208" s="212"/>
      <c r="AS208" s="212"/>
      <c r="AT208" s="212"/>
      <c r="AU208" s="212"/>
      <c r="AV208" s="212"/>
      <c r="AW208" s="212"/>
      <c r="AX208" s="212"/>
      <c r="AY208" s="212"/>
      <c r="AZ208" s="212"/>
      <c r="BA208" s="212"/>
      <c r="BB208" s="212"/>
      <c r="BC208" s="212"/>
      <c r="BD208" s="212"/>
      <c r="BE208" s="212"/>
      <c r="BF208" s="212"/>
      <c r="BG208" s="212"/>
      <c r="BH208" s="212"/>
    </row>
    <row r="209" spans="1:60" outlineLevel="1" x14ac:dyDescent="0.2">
      <c r="A209" s="219"/>
      <c r="B209" s="220"/>
      <c r="C209" s="254" t="s">
        <v>310</v>
      </c>
      <c r="D209" s="222"/>
      <c r="E209" s="223">
        <v>1</v>
      </c>
      <c r="F209" s="221"/>
      <c r="G209" s="221"/>
      <c r="H209" s="221"/>
      <c r="I209" s="221"/>
      <c r="J209" s="221"/>
      <c r="K209" s="221"/>
      <c r="L209" s="221"/>
      <c r="M209" s="221"/>
      <c r="N209" s="221"/>
      <c r="O209" s="221"/>
      <c r="P209" s="221"/>
      <c r="Q209" s="221"/>
      <c r="R209" s="221"/>
      <c r="S209" s="221"/>
      <c r="T209" s="221"/>
      <c r="U209" s="221"/>
      <c r="V209" s="221"/>
      <c r="W209" s="221"/>
      <c r="X209" s="221"/>
      <c r="Y209" s="212"/>
      <c r="Z209" s="212"/>
      <c r="AA209" s="212"/>
      <c r="AB209" s="212"/>
      <c r="AC209" s="212"/>
      <c r="AD209" s="212"/>
      <c r="AE209" s="212"/>
      <c r="AF209" s="212"/>
      <c r="AG209" s="212" t="s">
        <v>157</v>
      </c>
      <c r="AH209" s="212">
        <v>0</v>
      </c>
      <c r="AI209" s="212"/>
      <c r="AJ209" s="212"/>
      <c r="AK209" s="212"/>
      <c r="AL209" s="212"/>
      <c r="AM209" s="212"/>
      <c r="AN209" s="212"/>
      <c r="AO209" s="212"/>
      <c r="AP209" s="212"/>
      <c r="AQ209" s="212"/>
      <c r="AR209" s="212"/>
      <c r="AS209" s="212"/>
      <c r="AT209" s="212"/>
      <c r="AU209" s="212"/>
      <c r="AV209" s="212"/>
      <c r="AW209" s="212"/>
      <c r="AX209" s="212"/>
      <c r="AY209" s="212"/>
      <c r="AZ209" s="212"/>
      <c r="BA209" s="212"/>
      <c r="BB209" s="212"/>
      <c r="BC209" s="212"/>
      <c r="BD209" s="212"/>
      <c r="BE209" s="212"/>
      <c r="BF209" s="212"/>
      <c r="BG209" s="212"/>
      <c r="BH209" s="212"/>
    </row>
    <row r="210" spans="1:60" outlineLevel="1" x14ac:dyDescent="0.2">
      <c r="A210" s="219"/>
      <c r="B210" s="220"/>
      <c r="C210" s="254" t="s">
        <v>311</v>
      </c>
      <c r="D210" s="222"/>
      <c r="E210" s="223">
        <v>1</v>
      </c>
      <c r="F210" s="221"/>
      <c r="G210" s="221"/>
      <c r="H210" s="221"/>
      <c r="I210" s="221"/>
      <c r="J210" s="221"/>
      <c r="K210" s="221"/>
      <c r="L210" s="221"/>
      <c r="M210" s="221"/>
      <c r="N210" s="221"/>
      <c r="O210" s="221"/>
      <c r="P210" s="221"/>
      <c r="Q210" s="221"/>
      <c r="R210" s="221"/>
      <c r="S210" s="221"/>
      <c r="T210" s="221"/>
      <c r="U210" s="221"/>
      <c r="V210" s="221"/>
      <c r="W210" s="221"/>
      <c r="X210" s="221"/>
      <c r="Y210" s="212"/>
      <c r="Z210" s="212"/>
      <c r="AA210" s="212"/>
      <c r="AB210" s="212"/>
      <c r="AC210" s="212"/>
      <c r="AD210" s="212"/>
      <c r="AE210" s="212"/>
      <c r="AF210" s="212"/>
      <c r="AG210" s="212" t="s">
        <v>157</v>
      </c>
      <c r="AH210" s="212">
        <v>0</v>
      </c>
      <c r="AI210" s="212"/>
      <c r="AJ210" s="212"/>
      <c r="AK210" s="212"/>
      <c r="AL210" s="212"/>
      <c r="AM210" s="212"/>
      <c r="AN210" s="212"/>
      <c r="AO210" s="212"/>
      <c r="AP210" s="212"/>
      <c r="AQ210" s="212"/>
      <c r="AR210" s="212"/>
      <c r="AS210" s="212"/>
      <c r="AT210" s="212"/>
      <c r="AU210" s="212"/>
      <c r="AV210" s="212"/>
      <c r="AW210" s="212"/>
      <c r="AX210" s="212"/>
      <c r="AY210" s="212"/>
      <c r="AZ210" s="212"/>
      <c r="BA210" s="212"/>
      <c r="BB210" s="212"/>
      <c r="BC210" s="212"/>
      <c r="BD210" s="212"/>
      <c r="BE210" s="212"/>
      <c r="BF210" s="212"/>
      <c r="BG210" s="212"/>
      <c r="BH210" s="212"/>
    </row>
    <row r="211" spans="1:60" outlineLevel="1" x14ac:dyDescent="0.2">
      <c r="A211" s="219"/>
      <c r="B211" s="220"/>
      <c r="C211" s="254" t="s">
        <v>312</v>
      </c>
      <c r="D211" s="222"/>
      <c r="E211" s="223">
        <v>1</v>
      </c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221"/>
      <c r="T211" s="221"/>
      <c r="U211" s="221"/>
      <c r="V211" s="221"/>
      <c r="W211" s="221"/>
      <c r="X211" s="221"/>
      <c r="Y211" s="212"/>
      <c r="Z211" s="212"/>
      <c r="AA211" s="212"/>
      <c r="AB211" s="212"/>
      <c r="AC211" s="212"/>
      <c r="AD211" s="212"/>
      <c r="AE211" s="212"/>
      <c r="AF211" s="212"/>
      <c r="AG211" s="212" t="s">
        <v>157</v>
      </c>
      <c r="AH211" s="212">
        <v>0</v>
      </c>
      <c r="AI211" s="212"/>
      <c r="AJ211" s="212"/>
      <c r="AK211" s="212"/>
      <c r="AL211" s="212"/>
      <c r="AM211" s="212"/>
      <c r="AN211" s="212"/>
      <c r="AO211" s="212"/>
      <c r="AP211" s="212"/>
      <c r="AQ211" s="212"/>
      <c r="AR211" s="212"/>
      <c r="AS211" s="212"/>
      <c r="AT211" s="212"/>
      <c r="AU211" s="212"/>
      <c r="AV211" s="212"/>
      <c r="AW211" s="212"/>
      <c r="AX211" s="212"/>
      <c r="AY211" s="212"/>
      <c r="AZ211" s="212"/>
      <c r="BA211" s="212"/>
      <c r="BB211" s="212"/>
      <c r="BC211" s="212"/>
      <c r="BD211" s="212"/>
      <c r="BE211" s="212"/>
      <c r="BF211" s="212"/>
      <c r="BG211" s="212"/>
      <c r="BH211" s="212"/>
    </row>
    <row r="212" spans="1:60" outlineLevel="1" x14ac:dyDescent="0.2">
      <c r="A212" s="219"/>
      <c r="B212" s="220"/>
      <c r="C212" s="255"/>
      <c r="D212" s="246"/>
      <c r="E212" s="246"/>
      <c r="F212" s="246"/>
      <c r="G212" s="246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221"/>
      <c r="X212" s="221"/>
      <c r="Y212" s="212"/>
      <c r="Z212" s="212"/>
      <c r="AA212" s="212"/>
      <c r="AB212" s="212"/>
      <c r="AC212" s="212"/>
      <c r="AD212" s="212"/>
      <c r="AE212" s="212"/>
      <c r="AF212" s="212"/>
      <c r="AG212" s="212" t="s">
        <v>161</v>
      </c>
      <c r="AH212" s="212"/>
      <c r="AI212" s="212"/>
      <c r="AJ212" s="212"/>
      <c r="AK212" s="212"/>
      <c r="AL212" s="212"/>
      <c r="AM212" s="212"/>
      <c r="AN212" s="212"/>
      <c r="AO212" s="212"/>
      <c r="AP212" s="212"/>
      <c r="AQ212" s="212"/>
      <c r="AR212" s="212"/>
      <c r="AS212" s="212"/>
      <c r="AT212" s="212"/>
      <c r="AU212" s="212"/>
      <c r="AV212" s="212"/>
      <c r="AW212" s="212"/>
      <c r="AX212" s="212"/>
      <c r="AY212" s="212"/>
      <c r="AZ212" s="212"/>
      <c r="BA212" s="212"/>
      <c r="BB212" s="212"/>
      <c r="BC212" s="212"/>
      <c r="BD212" s="212"/>
      <c r="BE212" s="212"/>
      <c r="BF212" s="212"/>
      <c r="BG212" s="212"/>
      <c r="BH212" s="212"/>
    </row>
    <row r="213" spans="1:60" outlineLevel="1" x14ac:dyDescent="0.2">
      <c r="A213" s="237">
        <v>16</v>
      </c>
      <c r="B213" s="238" t="s">
        <v>331</v>
      </c>
      <c r="C213" s="251" t="s">
        <v>332</v>
      </c>
      <c r="D213" s="239" t="s">
        <v>304</v>
      </c>
      <c r="E213" s="240">
        <v>4</v>
      </c>
      <c r="F213" s="241"/>
      <c r="G213" s="242">
        <f>ROUND(E213*F213,2)</f>
        <v>0</v>
      </c>
      <c r="H213" s="241"/>
      <c r="I213" s="242">
        <f>ROUND(E213*H213,2)</f>
        <v>0</v>
      </c>
      <c r="J213" s="241"/>
      <c r="K213" s="242">
        <f>ROUND(E213*J213,2)</f>
        <v>0</v>
      </c>
      <c r="L213" s="242">
        <v>15</v>
      </c>
      <c r="M213" s="242">
        <f>G213*(1+L213/100)</f>
        <v>0</v>
      </c>
      <c r="N213" s="242">
        <v>2.7E-4</v>
      </c>
      <c r="O213" s="242">
        <f>ROUND(E213*N213,2)</f>
        <v>0</v>
      </c>
      <c r="P213" s="242">
        <v>0</v>
      </c>
      <c r="Q213" s="242">
        <f>ROUND(E213*P213,2)</f>
        <v>0</v>
      </c>
      <c r="R213" s="242" t="s">
        <v>324</v>
      </c>
      <c r="S213" s="242" t="s">
        <v>199</v>
      </c>
      <c r="T213" s="243" t="s">
        <v>199</v>
      </c>
      <c r="U213" s="221">
        <v>0</v>
      </c>
      <c r="V213" s="221">
        <f>ROUND(E213*U213,2)</f>
        <v>0</v>
      </c>
      <c r="W213" s="221"/>
      <c r="X213" s="221" t="s">
        <v>325</v>
      </c>
      <c r="Y213" s="212"/>
      <c r="Z213" s="212"/>
      <c r="AA213" s="212"/>
      <c r="AB213" s="212"/>
      <c r="AC213" s="212"/>
      <c r="AD213" s="212"/>
      <c r="AE213" s="212"/>
      <c r="AF213" s="212"/>
      <c r="AG213" s="212" t="s">
        <v>326</v>
      </c>
      <c r="AH213" s="212"/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  <c r="AT213" s="212"/>
      <c r="AU213" s="212"/>
      <c r="AV213" s="212"/>
      <c r="AW213" s="212"/>
      <c r="AX213" s="212"/>
      <c r="AY213" s="212"/>
      <c r="AZ213" s="212"/>
      <c r="BA213" s="212"/>
      <c r="BB213" s="212"/>
      <c r="BC213" s="212"/>
      <c r="BD213" s="212"/>
      <c r="BE213" s="212"/>
      <c r="BF213" s="212"/>
      <c r="BG213" s="212"/>
      <c r="BH213" s="212"/>
    </row>
    <row r="214" spans="1:60" outlineLevel="1" x14ac:dyDescent="0.2">
      <c r="A214" s="219"/>
      <c r="B214" s="220"/>
      <c r="C214" s="254" t="s">
        <v>333</v>
      </c>
      <c r="D214" s="222"/>
      <c r="E214" s="223"/>
      <c r="F214" s="221"/>
      <c r="G214" s="221"/>
      <c r="H214" s="221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221"/>
      <c r="T214" s="221"/>
      <c r="U214" s="221"/>
      <c r="V214" s="221"/>
      <c r="W214" s="221"/>
      <c r="X214" s="221"/>
      <c r="Y214" s="212"/>
      <c r="Z214" s="212"/>
      <c r="AA214" s="212"/>
      <c r="AB214" s="212"/>
      <c r="AC214" s="212"/>
      <c r="AD214" s="212"/>
      <c r="AE214" s="212"/>
      <c r="AF214" s="212"/>
      <c r="AG214" s="212" t="s">
        <v>157</v>
      </c>
      <c r="AH214" s="212">
        <v>0</v>
      </c>
      <c r="AI214" s="212"/>
      <c r="AJ214" s="212"/>
      <c r="AK214" s="212"/>
      <c r="AL214" s="212"/>
      <c r="AM214" s="212"/>
      <c r="AN214" s="212"/>
      <c r="AO214" s="212"/>
      <c r="AP214" s="212"/>
      <c r="AQ214" s="212"/>
      <c r="AR214" s="212"/>
      <c r="AS214" s="212"/>
      <c r="AT214" s="212"/>
      <c r="AU214" s="212"/>
      <c r="AV214" s="212"/>
      <c r="AW214" s="212"/>
      <c r="AX214" s="212"/>
      <c r="AY214" s="212"/>
      <c r="AZ214" s="212"/>
      <c r="BA214" s="212"/>
      <c r="BB214" s="212"/>
      <c r="BC214" s="212"/>
      <c r="BD214" s="212"/>
      <c r="BE214" s="212"/>
      <c r="BF214" s="212"/>
      <c r="BG214" s="212"/>
      <c r="BH214" s="212"/>
    </row>
    <row r="215" spans="1:60" outlineLevel="1" x14ac:dyDescent="0.2">
      <c r="A215" s="219"/>
      <c r="B215" s="220"/>
      <c r="C215" s="254" t="s">
        <v>308</v>
      </c>
      <c r="D215" s="222"/>
      <c r="E215" s="223">
        <v>1</v>
      </c>
      <c r="F215" s="221"/>
      <c r="G215" s="221"/>
      <c r="H215" s="221"/>
      <c r="I215" s="221"/>
      <c r="J215" s="221"/>
      <c r="K215" s="221"/>
      <c r="L215" s="221"/>
      <c r="M215" s="221"/>
      <c r="N215" s="221"/>
      <c r="O215" s="221"/>
      <c r="P215" s="221"/>
      <c r="Q215" s="221"/>
      <c r="R215" s="221"/>
      <c r="S215" s="221"/>
      <c r="T215" s="221"/>
      <c r="U215" s="221"/>
      <c r="V215" s="221"/>
      <c r="W215" s="221"/>
      <c r="X215" s="221"/>
      <c r="Y215" s="212"/>
      <c r="Z215" s="212"/>
      <c r="AA215" s="212"/>
      <c r="AB215" s="212"/>
      <c r="AC215" s="212"/>
      <c r="AD215" s="212"/>
      <c r="AE215" s="212"/>
      <c r="AF215" s="212"/>
      <c r="AG215" s="212" t="s">
        <v>157</v>
      </c>
      <c r="AH215" s="212">
        <v>0</v>
      </c>
      <c r="AI215" s="212"/>
      <c r="AJ215" s="212"/>
      <c r="AK215" s="212"/>
      <c r="AL215" s="212"/>
      <c r="AM215" s="212"/>
      <c r="AN215" s="212"/>
      <c r="AO215" s="212"/>
      <c r="AP215" s="212"/>
      <c r="AQ215" s="212"/>
      <c r="AR215" s="212"/>
      <c r="AS215" s="212"/>
      <c r="AT215" s="212"/>
      <c r="AU215" s="212"/>
      <c r="AV215" s="212"/>
      <c r="AW215" s="212"/>
      <c r="AX215" s="212"/>
      <c r="AY215" s="212"/>
      <c r="AZ215" s="212"/>
      <c r="BA215" s="212"/>
      <c r="BB215" s="212"/>
      <c r="BC215" s="212"/>
      <c r="BD215" s="212"/>
      <c r="BE215" s="212"/>
      <c r="BF215" s="212"/>
      <c r="BG215" s="212"/>
      <c r="BH215" s="212"/>
    </row>
    <row r="216" spans="1:60" outlineLevel="1" x14ac:dyDescent="0.2">
      <c r="A216" s="219"/>
      <c r="B216" s="220"/>
      <c r="C216" s="254" t="s">
        <v>310</v>
      </c>
      <c r="D216" s="222"/>
      <c r="E216" s="223">
        <v>1</v>
      </c>
      <c r="F216" s="221"/>
      <c r="G216" s="221"/>
      <c r="H216" s="221"/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221"/>
      <c r="T216" s="221"/>
      <c r="U216" s="221"/>
      <c r="V216" s="221"/>
      <c r="W216" s="221"/>
      <c r="X216" s="221"/>
      <c r="Y216" s="212"/>
      <c r="Z216" s="212"/>
      <c r="AA216" s="212"/>
      <c r="AB216" s="212"/>
      <c r="AC216" s="212"/>
      <c r="AD216" s="212"/>
      <c r="AE216" s="212"/>
      <c r="AF216" s="212"/>
      <c r="AG216" s="212" t="s">
        <v>157</v>
      </c>
      <c r="AH216" s="212">
        <v>0</v>
      </c>
      <c r="AI216" s="212"/>
      <c r="AJ216" s="212"/>
      <c r="AK216" s="212"/>
      <c r="AL216" s="212"/>
      <c r="AM216" s="212"/>
      <c r="AN216" s="212"/>
      <c r="AO216" s="212"/>
      <c r="AP216" s="212"/>
      <c r="AQ216" s="212"/>
      <c r="AR216" s="212"/>
      <c r="AS216" s="212"/>
      <c r="AT216" s="212"/>
      <c r="AU216" s="212"/>
      <c r="AV216" s="212"/>
      <c r="AW216" s="212"/>
      <c r="AX216" s="212"/>
      <c r="AY216" s="212"/>
      <c r="AZ216" s="212"/>
      <c r="BA216" s="212"/>
      <c r="BB216" s="212"/>
      <c r="BC216" s="212"/>
      <c r="BD216" s="212"/>
      <c r="BE216" s="212"/>
      <c r="BF216" s="212"/>
      <c r="BG216" s="212"/>
      <c r="BH216" s="212"/>
    </row>
    <row r="217" spans="1:60" outlineLevel="1" x14ac:dyDescent="0.2">
      <c r="A217" s="219"/>
      <c r="B217" s="220"/>
      <c r="C217" s="254" t="s">
        <v>311</v>
      </c>
      <c r="D217" s="222"/>
      <c r="E217" s="223">
        <v>1</v>
      </c>
      <c r="F217" s="221"/>
      <c r="G217" s="221"/>
      <c r="H217" s="221"/>
      <c r="I217" s="221"/>
      <c r="J217" s="221"/>
      <c r="K217" s="221"/>
      <c r="L217" s="221"/>
      <c r="M217" s="221"/>
      <c r="N217" s="221"/>
      <c r="O217" s="221"/>
      <c r="P217" s="221"/>
      <c r="Q217" s="221"/>
      <c r="R217" s="221"/>
      <c r="S217" s="221"/>
      <c r="T217" s="221"/>
      <c r="U217" s="221"/>
      <c r="V217" s="221"/>
      <c r="W217" s="221"/>
      <c r="X217" s="221"/>
      <c r="Y217" s="212"/>
      <c r="Z217" s="212"/>
      <c r="AA217" s="212"/>
      <c r="AB217" s="212"/>
      <c r="AC217" s="212"/>
      <c r="AD217" s="212"/>
      <c r="AE217" s="212"/>
      <c r="AF217" s="212"/>
      <c r="AG217" s="212" t="s">
        <v>157</v>
      </c>
      <c r="AH217" s="212">
        <v>0</v>
      </c>
      <c r="AI217" s="212"/>
      <c r="AJ217" s="212"/>
      <c r="AK217" s="212"/>
      <c r="AL217" s="212"/>
      <c r="AM217" s="212"/>
      <c r="AN217" s="212"/>
      <c r="AO217" s="212"/>
      <c r="AP217" s="212"/>
      <c r="AQ217" s="212"/>
      <c r="AR217" s="212"/>
      <c r="AS217" s="212"/>
      <c r="AT217" s="212"/>
      <c r="AU217" s="212"/>
      <c r="AV217" s="212"/>
      <c r="AW217" s="212"/>
      <c r="AX217" s="212"/>
      <c r="AY217" s="212"/>
      <c r="AZ217" s="212"/>
      <c r="BA217" s="212"/>
      <c r="BB217" s="212"/>
      <c r="BC217" s="212"/>
      <c r="BD217" s="212"/>
      <c r="BE217" s="212"/>
      <c r="BF217" s="212"/>
      <c r="BG217" s="212"/>
      <c r="BH217" s="212"/>
    </row>
    <row r="218" spans="1:60" outlineLevel="1" x14ac:dyDescent="0.2">
      <c r="A218" s="219"/>
      <c r="B218" s="220"/>
      <c r="C218" s="254" t="s">
        <v>312</v>
      </c>
      <c r="D218" s="222"/>
      <c r="E218" s="223">
        <v>1</v>
      </c>
      <c r="F218" s="221"/>
      <c r="G218" s="221"/>
      <c r="H218" s="221"/>
      <c r="I218" s="221"/>
      <c r="J218" s="221"/>
      <c r="K218" s="221"/>
      <c r="L218" s="221"/>
      <c r="M218" s="221"/>
      <c r="N218" s="221"/>
      <c r="O218" s="221"/>
      <c r="P218" s="221"/>
      <c r="Q218" s="221"/>
      <c r="R218" s="221"/>
      <c r="S218" s="221"/>
      <c r="T218" s="221"/>
      <c r="U218" s="221"/>
      <c r="V218" s="221"/>
      <c r="W218" s="221"/>
      <c r="X218" s="221"/>
      <c r="Y218" s="212"/>
      <c r="Z218" s="212"/>
      <c r="AA218" s="212"/>
      <c r="AB218" s="212"/>
      <c r="AC218" s="212"/>
      <c r="AD218" s="212"/>
      <c r="AE218" s="212"/>
      <c r="AF218" s="212"/>
      <c r="AG218" s="212" t="s">
        <v>157</v>
      </c>
      <c r="AH218" s="212">
        <v>0</v>
      </c>
      <c r="AI218" s="212"/>
      <c r="AJ218" s="212"/>
      <c r="AK218" s="212"/>
      <c r="AL218" s="212"/>
      <c r="AM218" s="212"/>
      <c r="AN218" s="212"/>
      <c r="AO218" s="212"/>
      <c r="AP218" s="212"/>
      <c r="AQ218" s="212"/>
      <c r="AR218" s="212"/>
      <c r="AS218" s="212"/>
      <c r="AT218" s="212"/>
      <c r="AU218" s="212"/>
      <c r="AV218" s="212"/>
      <c r="AW218" s="212"/>
      <c r="AX218" s="212"/>
      <c r="AY218" s="212"/>
      <c r="AZ218" s="212"/>
      <c r="BA218" s="212"/>
      <c r="BB218" s="212"/>
      <c r="BC218" s="212"/>
      <c r="BD218" s="212"/>
      <c r="BE218" s="212"/>
      <c r="BF218" s="212"/>
      <c r="BG218" s="212"/>
      <c r="BH218" s="212"/>
    </row>
    <row r="219" spans="1:60" outlineLevel="1" x14ac:dyDescent="0.2">
      <c r="A219" s="219"/>
      <c r="B219" s="220"/>
      <c r="C219" s="255"/>
      <c r="D219" s="246"/>
      <c r="E219" s="246"/>
      <c r="F219" s="246"/>
      <c r="G219" s="246"/>
      <c r="H219" s="221"/>
      <c r="I219" s="221"/>
      <c r="J219" s="221"/>
      <c r="K219" s="221"/>
      <c r="L219" s="221"/>
      <c r="M219" s="221"/>
      <c r="N219" s="221"/>
      <c r="O219" s="221"/>
      <c r="P219" s="221"/>
      <c r="Q219" s="221"/>
      <c r="R219" s="221"/>
      <c r="S219" s="221"/>
      <c r="T219" s="221"/>
      <c r="U219" s="221"/>
      <c r="V219" s="221"/>
      <c r="W219" s="221"/>
      <c r="X219" s="221"/>
      <c r="Y219" s="212"/>
      <c r="Z219" s="212"/>
      <c r="AA219" s="212"/>
      <c r="AB219" s="212"/>
      <c r="AC219" s="212"/>
      <c r="AD219" s="212"/>
      <c r="AE219" s="212"/>
      <c r="AF219" s="212"/>
      <c r="AG219" s="212" t="s">
        <v>161</v>
      </c>
      <c r="AH219" s="212"/>
      <c r="AI219" s="212"/>
      <c r="AJ219" s="212"/>
      <c r="AK219" s="212"/>
      <c r="AL219" s="212"/>
      <c r="AM219" s="212"/>
      <c r="AN219" s="212"/>
      <c r="AO219" s="212"/>
      <c r="AP219" s="212"/>
      <c r="AQ219" s="212"/>
      <c r="AR219" s="212"/>
      <c r="AS219" s="212"/>
      <c r="AT219" s="212"/>
      <c r="AU219" s="212"/>
      <c r="AV219" s="212"/>
      <c r="AW219" s="212"/>
      <c r="AX219" s="212"/>
      <c r="AY219" s="212"/>
      <c r="AZ219" s="212"/>
      <c r="BA219" s="212"/>
      <c r="BB219" s="212"/>
      <c r="BC219" s="212"/>
      <c r="BD219" s="212"/>
      <c r="BE219" s="212"/>
      <c r="BF219" s="212"/>
      <c r="BG219" s="212"/>
      <c r="BH219" s="212"/>
    </row>
    <row r="220" spans="1:60" ht="21.75" outlineLevel="1" x14ac:dyDescent="0.2">
      <c r="A220" s="237">
        <v>17</v>
      </c>
      <c r="B220" s="238" t="s">
        <v>334</v>
      </c>
      <c r="C220" s="251" t="s">
        <v>335</v>
      </c>
      <c r="D220" s="239" t="s">
        <v>304</v>
      </c>
      <c r="E220" s="240">
        <v>1</v>
      </c>
      <c r="F220" s="241"/>
      <c r="G220" s="242">
        <f>ROUND(E220*F220,2)</f>
        <v>0</v>
      </c>
      <c r="H220" s="241"/>
      <c r="I220" s="242">
        <f>ROUND(E220*H220,2)</f>
        <v>0</v>
      </c>
      <c r="J220" s="241"/>
      <c r="K220" s="242">
        <f>ROUND(E220*J220,2)</f>
        <v>0</v>
      </c>
      <c r="L220" s="242">
        <v>15</v>
      </c>
      <c r="M220" s="242">
        <f>G220*(1+L220/100)</f>
        <v>0</v>
      </c>
      <c r="N220" s="242">
        <v>0.08</v>
      </c>
      <c r="O220" s="242">
        <f>ROUND(E220*N220,2)</f>
        <v>0.08</v>
      </c>
      <c r="P220" s="242">
        <v>0</v>
      </c>
      <c r="Q220" s="242">
        <f>ROUND(E220*P220,2)</f>
        <v>0</v>
      </c>
      <c r="R220" s="242" t="s">
        <v>324</v>
      </c>
      <c r="S220" s="242" t="s">
        <v>199</v>
      </c>
      <c r="T220" s="243" t="s">
        <v>199</v>
      </c>
      <c r="U220" s="221">
        <v>0</v>
      </c>
      <c r="V220" s="221">
        <f>ROUND(E220*U220,2)</f>
        <v>0</v>
      </c>
      <c r="W220" s="221"/>
      <c r="X220" s="221" t="s">
        <v>325</v>
      </c>
      <c r="Y220" s="212"/>
      <c r="Z220" s="212"/>
      <c r="AA220" s="212"/>
      <c r="AB220" s="212"/>
      <c r="AC220" s="212"/>
      <c r="AD220" s="212"/>
      <c r="AE220" s="212"/>
      <c r="AF220" s="212"/>
      <c r="AG220" s="212" t="s">
        <v>326</v>
      </c>
      <c r="AH220" s="212"/>
      <c r="AI220" s="212"/>
      <c r="AJ220" s="212"/>
      <c r="AK220" s="212"/>
      <c r="AL220" s="212"/>
      <c r="AM220" s="212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</row>
    <row r="221" spans="1:60" outlineLevel="1" x14ac:dyDescent="0.2">
      <c r="A221" s="219"/>
      <c r="B221" s="220"/>
      <c r="C221" s="254" t="s">
        <v>321</v>
      </c>
      <c r="D221" s="222"/>
      <c r="E221" s="223">
        <v>1</v>
      </c>
      <c r="F221" s="221"/>
      <c r="G221" s="221"/>
      <c r="H221" s="221"/>
      <c r="I221" s="221"/>
      <c r="J221" s="221"/>
      <c r="K221" s="221"/>
      <c r="L221" s="221"/>
      <c r="M221" s="221"/>
      <c r="N221" s="221"/>
      <c r="O221" s="221"/>
      <c r="P221" s="221"/>
      <c r="Q221" s="221"/>
      <c r="R221" s="221"/>
      <c r="S221" s="221"/>
      <c r="T221" s="221"/>
      <c r="U221" s="221"/>
      <c r="V221" s="221"/>
      <c r="W221" s="221"/>
      <c r="X221" s="221"/>
      <c r="Y221" s="212"/>
      <c r="Z221" s="212"/>
      <c r="AA221" s="212"/>
      <c r="AB221" s="212"/>
      <c r="AC221" s="212"/>
      <c r="AD221" s="212"/>
      <c r="AE221" s="212"/>
      <c r="AF221" s="212"/>
      <c r="AG221" s="212" t="s">
        <v>157</v>
      </c>
      <c r="AH221" s="212">
        <v>0</v>
      </c>
      <c r="AI221" s="212"/>
      <c r="AJ221" s="212"/>
      <c r="AK221" s="212"/>
      <c r="AL221" s="212"/>
      <c r="AM221" s="212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</row>
    <row r="222" spans="1:60" outlineLevel="1" x14ac:dyDescent="0.2">
      <c r="A222" s="219"/>
      <c r="B222" s="220"/>
      <c r="C222" s="255"/>
      <c r="D222" s="246"/>
      <c r="E222" s="246"/>
      <c r="F222" s="246"/>
      <c r="G222" s="246"/>
      <c r="H222" s="221"/>
      <c r="I222" s="221"/>
      <c r="J222" s="221"/>
      <c r="K222" s="221"/>
      <c r="L222" s="221"/>
      <c r="M222" s="221"/>
      <c r="N222" s="221"/>
      <c r="O222" s="221"/>
      <c r="P222" s="221"/>
      <c r="Q222" s="221"/>
      <c r="R222" s="221"/>
      <c r="S222" s="221"/>
      <c r="T222" s="221"/>
      <c r="U222" s="221"/>
      <c r="V222" s="221"/>
      <c r="W222" s="221"/>
      <c r="X222" s="221"/>
      <c r="Y222" s="212"/>
      <c r="Z222" s="212"/>
      <c r="AA222" s="212"/>
      <c r="AB222" s="212"/>
      <c r="AC222" s="212"/>
      <c r="AD222" s="212"/>
      <c r="AE222" s="212"/>
      <c r="AF222" s="212"/>
      <c r="AG222" s="212" t="s">
        <v>161</v>
      </c>
      <c r="AH222" s="212"/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212"/>
      <c r="AS222" s="212"/>
      <c r="AT222" s="212"/>
      <c r="AU222" s="212"/>
      <c r="AV222" s="212"/>
      <c r="AW222" s="212"/>
      <c r="AX222" s="212"/>
      <c r="AY222" s="212"/>
      <c r="AZ222" s="212"/>
      <c r="BA222" s="212"/>
      <c r="BB222" s="212"/>
      <c r="BC222" s="212"/>
      <c r="BD222" s="212"/>
      <c r="BE222" s="212"/>
      <c r="BF222" s="212"/>
      <c r="BG222" s="212"/>
      <c r="BH222" s="212"/>
    </row>
    <row r="223" spans="1:60" outlineLevel="1" x14ac:dyDescent="0.2">
      <c r="A223" s="237">
        <v>18</v>
      </c>
      <c r="B223" s="238" t="s">
        <v>336</v>
      </c>
      <c r="C223" s="251" t="s">
        <v>337</v>
      </c>
      <c r="D223" s="239" t="s">
        <v>234</v>
      </c>
      <c r="E223" s="240">
        <v>0.73333999999999999</v>
      </c>
      <c r="F223" s="241"/>
      <c r="G223" s="242">
        <f>ROUND(E223*F223,2)</f>
        <v>0</v>
      </c>
      <c r="H223" s="241"/>
      <c r="I223" s="242">
        <f>ROUND(E223*H223,2)</f>
        <v>0</v>
      </c>
      <c r="J223" s="241"/>
      <c r="K223" s="242">
        <f>ROUND(E223*J223,2)</f>
        <v>0</v>
      </c>
      <c r="L223" s="242">
        <v>15</v>
      </c>
      <c r="M223" s="242">
        <f>G223*(1+L223/100)</f>
        <v>0</v>
      </c>
      <c r="N223" s="242">
        <v>0</v>
      </c>
      <c r="O223" s="242">
        <f>ROUND(E223*N223,2)</f>
        <v>0</v>
      </c>
      <c r="P223" s="242">
        <v>0</v>
      </c>
      <c r="Q223" s="242">
        <f>ROUND(E223*P223,2)</f>
        <v>0</v>
      </c>
      <c r="R223" s="242" t="s">
        <v>316</v>
      </c>
      <c r="S223" s="242" t="s">
        <v>199</v>
      </c>
      <c r="T223" s="243" t="s">
        <v>199</v>
      </c>
      <c r="U223" s="221">
        <v>3.327</v>
      </c>
      <c r="V223" s="221">
        <f>ROUND(E223*U223,2)</f>
        <v>2.44</v>
      </c>
      <c r="W223" s="221"/>
      <c r="X223" s="221" t="s">
        <v>236</v>
      </c>
      <c r="Y223" s="212"/>
      <c r="Z223" s="212"/>
      <c r="AA223" s="212"/>
      <c r="AB223" s="212"/>
      <c r="AC223" s="212"/>
      <c r="AD223" s="212"/>
      <c r="AE223" s="212"/>
      <c r="AF223" s="212"/>
      <c r="AG223" s="212" t="s">
        <v>237</v>
      </c>
      <c r="AH223" s="212"/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12"/>
      <c r="AT223" s="212"/>
      <c r="AU223" s="212"/>
      <c r="AV223" s="212"/>
      <c r="AW223" s="212"/>
      <c r="AX223" s="212"/>
      <c r="AY223" s="212"/>
      <c r="AZ223" s="212"/>
      <c r="BA223" s="212"/>
      <c r="BB223" s="212"/>
      <c r="BC223" s="212"/>
      <c r="BD223" s="212"/>
      <c r="BE223" s="212"/>
      <c r="BF223" s="212"/>
      <c r="BG223" s="212"/>
      <c r="BH223" s="212"/>
    </row>
    <row r="224" spans="1:60" outlineLevel="1" x14ac:dyDescent="0.2">
      <c r="A224" s="219"/>
      <c r="B224" s="220"/>
      <c r="C224" s="256" t="s">
        <v>338</v>
      </c>
      <c r="D224" s="248"/>
      <c r="E224" s="248"/>
      <c r="F224" s="248"/>
      <c r="G224" s="248"/>
      <c r="H224" s="221"/>
      <c r="I224" s="221"/>
      <c r="J224" s="221"/>
      <c r="K224" s="221"/>
      <c r="L224" s="221"/>
      <c r="M224" s="221"/>
      <c r="N224" s="221"/>
      <c r="O224" s="221"/>
      <c r="P224" s="221"/>
      <c r="Q224" s="221"/>
      <c r="R224" s="221"/>
      <c r="S224" s="221"/>
      <c r="T224" s="221"/>
      <c r="U224" s="221"/>
      <c r="V224" s="221"/>
      <c r="W224" s="221"/>
      <c r="X224" s="221"/>
      <c r="Y224" s="212"/>
      <c r="Z224" s="212"/>
      <c r="AA224" s="212"/>
      <c r="AB224" s="212"/>
      <c r="AC224" s="212"/>
      <c r="AD224" s="212"/>
      <c r="AE224" s="212"/>
      <c r="AF224" s="212"/>
      <c r="AG224" s="212" t="s">
        <v>201</v>
      </c>
      <c r="AH224" s="212"/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12"/>
      <c r="AT224" s="212"/>
      <c r="AU224" s="212"/>
      <c r="AV224" s="212"/>
      <c r="AW224" s="212"/>
      <c r="AX224" s="212"/>
      <c r="AY224" s="212"/>
      <c r="AZ224" s="212"/>
      <c r="BA224" s="212"/>
      <c r="BB224" s="212"/>
      <c r="BC224" s="212"/>
      <c r="BD224" s="212"/>
      <c r="BE224" s="212"/>
      <c r="BF224" s="212"/>
      <c r="BG224" s="212"/>
      <c r="BH224" s="212"/>
    </row>
    <row r="225" spans="1:60" outlineLevel="1" x14ac:dyDescent="0.2">
      <c r="A225" s="219"/>
      <c r="B225" s="220"/>
      <c r="C225" s="255"/>
      <c r="D225" s="246"/>
      <c r="E225" s="246"/>
      <c r="F225" s="246"/>
      <c r="G225" s="246"/>
      <c r="H225" s="221"/>
      <c r="I225" s="221"/>
      <c r="J225" s="221"/>
      <c r="K225" s="221"/>
      <c r="L225" s="221"/>
      <c r="M225" s="221"/>
      <c r="N225" s="221"/>
      <c r="O225" s="221"/>
      <c r="P225" s="221"/>
      <c r="Q225" s="221"/>
      <c r="R225" s="221"/>
      <c r="S225" s="221"/>
      <c r="T225" s="221"/>
      <c r="U225" s="221"/>
      <c r="V225" s="221"/>
      <c r="W225" s="221"/>
      <c r="X225" s="221"/>
      <c r="Y225" s="212"/>
      <c r="Z225" s="212"/>
      <c r="AA225" s="212"/>
      <c r="AB225" s="212"/>
      <c r="AC225" s="212"/>
      <c r="AD225" s="212"/>
      <c r="AE225" s="212"/>
      <c r="AF225" s="212"/>
      <c r="AG225" s="212" t="s">
        <v>161</v>
      </c>
      <c r="AH225" s="212"/>
      <c r="AI225" s="212"/>
      <c r="AJ225" s="212"/>
      <c r="AK225" s="212"/>
      <c r="AL225" s="212"/>
      <c r="AM225" s="212"/>
      <c r="AN225" s="212"/>
      <c r="AO225" s="212"/>
      <c r="AP225" s="212"/>
      <c r="AQ225" s="212"/>
      <c r="AR225" s="212"/>
      <c r="AS225" s="212"/>
      <c r="AT225" s="212"/>
      <c r="AU225" s="212"/>
      <c r="AV225" s="212"/>
      <c r="AW225" s="212"/>
      <c r="AX225" s="212"/>
      <c r="AY225" s="212"/>
      <c r="AZ225" s="212"/>
      <c r="BA225" s="212"/>
      <c r="BB225" s="212"/>
      <c r="BC225" s="212"/>
      <c r="BD225" s="212"/>
      <c r="BE225" s="212"/>
      <c r="BF225" s="212"/>
      <c r="BG225" s="212"/>
      <c r="BH225" s="212"/>
    </row>
    <row r="226" spans="1:60" ht="13.6" x14ac:dyDescent="0.2">
      <c r="A226" s="231" t="s">
        <v>142</v>
      </c>
      <c r="B226" s="232" t="s">
        <v>111</v>
      </c>
      <c r="C226" s="250" t="s">
        <v>112</v>
      </c>
      <c r="D226" s="233"/>
      <c r="E226" s="234"/>
      <c r="F226" s="235"/>
      <c r="G226" s="235">
        <f>SUMIF(AG227:AG244,"&lt;&gt;NOR",G227:G244)</f>
        <v>0</v>
      </c>
      <c r="H226" s="235"/>
      <c r="I226" s="235">
        <f>SUM(I227:I244)</f>
        <v>0</v>
      </c>
      <c r="J226" s="235"/>
      <c r="K226" s="235">
        <f>SUM(K227:K244)</f>
        <v>0</v>
      </c>
      <c r="L226" s="235"/>
      <c r="M226" s="235">
        <f>SUM(M227:M244)</f>
        <v>0</v>
      </c>
      <c r="N226" s="235"/>
      <c r="O226" s="235">
        <f>SUM(O227:O244)</f>
        <v>0</v>
      </c>
      <c r="P226" s="235"/>
      <c r="Q226" s="235">
        <f>SUM(Q227:Q244)</f>
        <v>0</v>
      </c>
      <c r="R226" s="235"/>
      <c r="S226" s="235"/>
      <c r="T226" s="236"/>
      <c r="U226" s="230"/>
      <c r="V226" s="230">
        <f>SUM(V227:V244)</f>
        <v>24.48</v>
      </c>
      <c r="W226" s="230"/>
      <c r="X226" s="230"/>
      <c r="AG226" t="s">
        <v>143</v>
      </c>
    </row>
    <row r="227" spans="1:60" outlineLevel="1" x14ac:dyDescent="0.2">
      <c r="A227" s="237">
        <v>19</v>
      </c>
      <c r="B227" s="238" t="s">
        <v>339</v>
      </c>
      <c r="C227" s="251" t="s">
        <v>340</v>
      </c>
      <c r="D227" s="239" t="s">
        <v>234</v>
      </c>
      <c r="E227" s="240">
        <v>612.01549999999997</v>
      </c>
      <c r="F227" s="241"/>
      <c r="G227" s="242">
        <f>ROUND(E227*F227,2)</f>
        <v>0</v>
      </c>
      <c r="H227" s="241"/>
      <c r="I227" s="242">
        <f>ROUND(E227*H227,2)</f>
        <v>0</v>
      </c>
      <c r="J227" s="241"/>
      <c r="K227" s="242">
        <f>ROUND(E227*J227,2)</f>
        <v>0</v>
      </c>
      <c r="L227" s="242">
        <v>15</v>
      </c>
      <c r="M227" s="242">
        <f>G227*(1+L227/100)</f>
        <v>0</v>
      </c>
      <c r="N227" s="242">
        <v>0</v>
      </c>
      <c r="O227" s="242">
        <f>ROUND(E227*N227,2)</f>
        <v>0</v>
      </c>
      <c r="P227" s="242">
        <v>0</v>
      </c>
      <c r="Q227" s="242">
        <f>ROUND(E227*P227,2)</f>
        <v>0</v>
      </c>
      <c r="R227" s="242" t="s">
        <v>216</v>
      </c>
      <c r="S227" s="242" t="s">
        <v>199</v>
      </c>
      <c r="T227" s="243" t="s">
        <v>199</v>
      </c>
      <c r="U227" s="221">
        <v>0.04</v>
      </c>
      <c r="V227" s="221">
        <f>ROUND(E227*U227,2)</f>
        <v>24.48</v>
      </c>
      <c r="W227" s="221"/>
      <c r="X227" s="221" t="s">
        <v>149</v>
      </c>
      <c r="Y227" s="212"/>
      <c r="Z227" s="212"/>
      <c r="AA227" s="212"/>
      <c r="AB227" s="212"/>
      <c r="AC227" s="212"/>
      <c r="AD227" s="212"/>
      <c r="AE227" s="212"/>
      <c r="AF227" s="212"/>
      <c r="AG227" s="212" t="s">
        <v>150</v>
      </c>
      <c r="AH227" s="212"/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12"/>
      <c r="AT227" s="212"/>
      <c r="AU227" s="212"/>
      <c r="AV227" s="212"/>
      <c r="AW227" s="212"/>
      <c r="AX227" s="212"/>
      <c r="AY227" s="212"/>
      <c r="AZ227" s="212"/>
      <c r="BA227" s="212"/>
      <c r="BB227" s="212"/>
      <c r="BC227" s="212"/>
      <c r="BD227" s="212"/>
      <c r="BE227" s="212"/>
      <c r="BF227" s="212"/>
      <c r="BG227" s="212"/>
      <c r="BH227" s="212"/>
    </row>
    <row r="228" spans="1:60" outlineLevel="1" x14ac:dyDescent="0.2">
      <c r="A228" s="219"/>
      <c r="B228" s="220"/>
      <c r="C228" s="256" t="s">
        <v>341</v>
      </c>
      <c r="D228" s="248"/>
      <c r="E228" s="248"/>
      <c r="F228" s="248"/>
      <c r="G228" s="248"/>
      <c r="H228" s="221"/>
      <c r="I228" s="221"/>
      <c r="J228" s="221"/>
      <c r="K228" s="221"/>
      <c r="L228" s="221"/>
      <c r="M228" s="221"/>
      <c r="N228" s="221"/>
      <c r="O228" s="221"/>
      <c r="P228" s="221"/>
      <c r="Q228" s="221"/>
      <c r="R228" s="221"/>
      <c r="S228" s="221"/>
      <c r="T228" s="221"/>
      <c r="U228" s="221"/>
      <c r="V228" s="221"/>
      <c r="W228" s="221"/>
      <c r="X228" s="221"/>
      <c r="Y228" s="212"/>
      <c r="Z228" s="212"/>
      <c r="AA228" s="212"/>
      <c r="AB228" s="212"/>
      <c r="AC228" s="212"/>
      <c r="AD228" s="212"/>
      <c r="AE228" s="212"/>
      <c r="AF228" s="212"/>
      <c r="AG228" s="212" t="s">
        <v>201</v>
      </c>
      <c r="AH228" s="212"/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12"/>
      <c r="AT228" s="212"/>
      <c r="AU228" s="212"/>
      <c r="AV228" s="212"/>
      <c r="AW228" s="212"/>
      <c r="AX228" s="212"/>
      <c r="AY228" s="212"/>
      <c r="AZ228" s="212"/>
      <c r="BA228" s="212"/>
      <c r="BB228" s="212"/>
      <c r="BC228" s="212"/>
      <c r="BD228" s="212"/>
      <c r="BE228" s="212"/>
      <c r="BF228" s="212"/>
      <c r="BG228" s="212"/>
      <c r="BH228" s="212"/>
    </row>
    <row r="229" spans="1:60" outlineLevel="1" x14ac:dyDescent="0.2">
      <c r="A229" s="219"/>
      <c r="B229" s="220"/>
      <c r="C229" s="254" t="s">
        <v>342</v>
      </c>
      <c r="D229" s="222"/>
      <c r="E229" s="223"/>
      <c r="F229" s="221"/>
      <c r="G229" s="221"/>
      <c r="H229" s="221"/>
      <c r="I229" s="221"/>
      <c r="J229" s="221"/>
      <c r="K229" s="221"/>
      <c r="L229" s="221"/>
      <c r="M229" s="221"/>
      <c r="N229" s="221"/>
      <c r="O229" s="221"/>
      <c r="P229" s="221"/>
      <c r="Q229" s="221"/>
      <c r="R229" s="221"/>
      <c r="S229" s="221"/>
      <c r="T229" s="221"/>
      <c r="U229" s="221"/>
      <c r="V229" s="221"/>
      <c r="W229" s="221"/>
      <c r="X229" s="221"/>
      <c r="Y229" s="212"/>
      <c r="Z229" s="212"/>
      <c r="AA229" s="212"/>
      <c r="AB229" s="212"/>
      <c r="AC229" s="212"/>
      <c r="AD229" s="212"/>
      <c r="AE229" s="212"/>
      <c r="AF229" s="212"/>
      <c r="AG229" s="212" t="s">
        <v>157</v>
      </c>
      <c r="AH229" s="212">
        <v>0</v>
      </c>
      <c r="AI229" s="212"/>
      <c r="AJ229" s="212"/>
      <c r="AK229" s="212"/>
      <c r="AL229" s="212"/>
      <c r="AM229" s="212"/>
      <c r="AN229" s="212"/>
      <c r="AO229" s="212"/>
      <c r="AP229" s="212"/>
      <c r="AQ229" s="212"/>
      <c r="AR229" s="212"/>
      <c r="AS229" s="212"/>
      <c r="AT229" s="212"/>
      <c r="AU229" s="212"/>
      <c r="AV229" s="212"/>
      <c r="AW229" s="212"/>
      <c r="AX229" s="212"/>
      <c r="AY229" s="212"/>
      <c r="AZ229" s="212"/>
      <c r="BA229" s="212"/>
      <c r="BB229" s="212"/>
      <c r="BC229" s="212"/>
      <c r="BD229" s="212"/>
      <c r="BE229" s="212"/>
      <c r="BF229" s="212"/>
      <c r="BG229" s="212"/>
      <c r="BH229" s="212"/>
    </row>
    <row r="230" spans="1:60" outlineLevel="1" x14ac:dyDescent="0.2">
      <c r="A230" s="219"/>
      <c r="B230" s="220"/>
      <c r="C230" s="254" t="s">
        <v>343</v>
      </c>
      <c r="D230" s="222"/>
      <c r="E230" s="223">
        <v>15.143000000000001</v>
      </c>
      <c r="F230" s="221"/>
      <c r="G230" s="221"/>
      <c r="H230" s="221"/>
      <c r="I230" s="221"/>
      <c r="J230" s="221"/>
      <c r="K230" s="221"/>
      <c r="L230" s="221"/>
      <c r="M230" s="221"/>
      <c r="N230" s="221"/>
      <c r="O230" s="221"/>
      <c r="P230" s="221"/>
      <c r="Q230" s="221"/>
      <c r="R230" s="221"/>
      <c r="S230" s="221"/>
      <c r="T230" s="221"/>
      <c r="U230" s="221"/>
      <c r="V230" s="221"/>
      <c r="W230" s="221"/>
      <c r="X230" s="221"/>
      <c r="Y230" s="212"/>
      <c r="Z230" s="212"/>
      <c r="AA230" s="212"/>
      <c r="AB230" s="212"/>
      <c r="AC230" s="212"/>
      <c r="AD230" s="212"/>
      <c r="AE230" s="212"/>
      <c r="AF230" s="212"/>
      <c r="AG230" s="212" t="s">
        <v>157</v>
      </c>
      <c r="AH230" s="212">
        <v>7</v>
      </c>
      <c r="AI230" s="212"/>
      <c r="AJ230" s="212"/>
      <c r="AK230" s="212"/>
      <c r="AL230" s="212"/>
      <c r="AM230" s="212"/>
      <c r="AN230" s="212"/>
      <c r="AO230" s="212"/>
      <c r="AP230" s="212"/>
      <c r="AQ230" s="212"/>
      <c r="AR230" s="212"/>
      <c r="AS230" s="212"/>
      <c r="AT230" s="212"/>
      <c r="AU230" s="212"/>
      <c r="AV230" s="212"/>
      <c r="AW230" s="212"/>
      <c r="AX230" s="212"/>
      <c r="AY230" s="212"/>
      <c r="AZ230" s="212"/>
      <c r="BA230" s="212"/>
      <c r="BB230" s="212"/>
      <c r="BC230" s="212"/>
      <c r="BD230" s="212"/>
      <c r="BE230" s="212"/>
      <c r="BF230" s="212"/>
      <c r="BG230" s="212"/>
      <c r="BH230" s="212"/>
    </row>
    <row r="231" spans="1:60" outlineLevel="1" x14ac:dyDescent="0.2">
      <c r="A231" s="219"/>
      <c r="B231" s="220"/>
      <c r="C231" s="254" t="s">
        <v>344</v>
      </c>
      <c r="D231" s="222"/>
      <c r="E231" s="223">
        <v>0.69682999999999995</v>
      </c>
      <c r="F231" s="221"/>
      <c r="G231" s="221"/>
      <c r="H231" s="221"/>
      <c r="I231" s="221"/>
      <c r="J231" s="221"/>
      <c r="K231" s="221"/>
      <c r="L231" s="221"/>
      <c r="M231" s="221"/>
      <c r="N231" s="221"/>
      <c r="O231" s="221"/>
      <c r="P231" s="221"/>
      <c r="Q231" s="221"/>
      <c r="R231" s="221"/>
      <c r="S231" s="221"/>
      <c r="T231" s="221"/>
      <c r="U231" s="221"/>
      <c r="V231" s="221"/>
      <c r="W231" s="221"/>
      <c r="X231" s="221"/>
      <c r="Y231" s="212"/>
      <c r="Z231" s="212"/>
      <c r="AA231" s="212"/>
      <c r="AB231" s="212"/>
      <c r="AC231" s="212"/>
      <c r="AD231" s="212"/>
      <c r="AE231" s="212"/>
      <c r="AF231" s="212"/>
      <c r="AG231" s="212" t="s">
        <v>157</v>
      </c>
      <c r="AH231" s="212">
        <v>7</v>
      </c>
      <c r="AI231" s="212"/>
      <c r="AJ231" s="212"/>
      <c r="AK231" s="212"/>
      <c r="AL231" s="212"/>
      <c r="AM231" s="212"/>
      <c r="AN231" s="212"/>
      <c r="AO231" s="212"/>
      <c r="AP231" s="212"/>
      <c r="AQ231" s="212"/>
      <c r="AR231" s="212"/>
      <c r="AS231" s="212"/>
      <c r="AT231" s="212"/>
      <c r="AU231" s="212"/>
      <c r="AV231" s="212"/>
      <c r="AW231" s="212"/>
      <c r="AX231" s="212"/>
      <c r="AY231" s="212"/>
      <c r="AZ231" s="212"/>
      <c r="BA231" s="212"/>
      <c r="BB231" s="212"/>
      <c r="BC231" s="212"/>
      <c r="BD231" s="212"/>
      <c r="BE231" s="212"/>
      <c r="BF231" s="212"/>
      <c r="BG231" s="212"/>
      <c r="BH231" s="212"/>
    </row>
    <row r="232" spans="1:60" outlineLevel="1" x14ac:dyDescent="0.2">
      <c r="A232" s="219"/>
      <c r="B232" s="220"/>
      <c r="C232" s="254" t="s">
        <v>345</v>
      </c>
      <c r="D232" s="222"/>
      <c r="E232" s="223">
        <v>568.58294000000001</v>
      </c>
      <c r="F232" s="221"/>
      <c r="G232" s="221"/>
      <c r="H232" s="221"/>
      <c r="I232" s="221"/>
      <c r="J232" s="221"/>
      <c r="K232" s="221"/>
      <c r="L232" s="221"/>
      <c r="M232" s="221"/>
      <c r="N232" s="221"/>
      <c r="O232" s="221"/>
      <c r="P232" s="221"/>
      <c r="Q232" s="221"/>
      <c r="R232" s="221"/>
      <c r="S232" s="221"/>
      <c r="T232" s="221"/>
      <c r="U232" s="221"/>
      <c r="V232" s="221"/>
      <c r="W232" s="221"/>
      <c r="X232" s="221"/>
      <c r="Y232" s="212"/>
      <c r="Z232" s="212"/>
      <c r="AA232" s="212"/>
      <c r="AB232" s="212"/>
      <c r="AC232" s="212"/>
      <c r="AD232" s="212"/>
      <c r="AE232" s="212"/>
      <c r="AF232" s="212"/>
      <c r="AG232" s="212" t="s">
        <v>157</v>
      </c>
      <c r="AH232" s="212">
        <v>7</v>
      </c>
      <c r="AI232" s="212"/>
      <c r="AJ232" s="212"/>
      <c r="AK232" s="212"/>
      <c r="AL232" s="212"/>
      <c r="AM232" s="212"/>
      <c r="AN232" s="212"/>
      <c r="AO232" s="212"/>
      <c r="AP232" s="212"/>
      <c r="AQ232" s="212"/>
      <c r="AR232" s="212"/>
      <c r="AS232" s="212"/>
      <c r="AT232" s="212"/>
      <c r="AU232" s="212"/>
      <c r="AV232" s="212"/>
      <c r="AW232" s="212"/>
      <c r="AX232" s="212"/>
      <c r="AY232" s="212"/>
      <c r="AZ232" s="212"/>
      <c r="BA232" s="212"/>
      <c r="BB232" s="212"/>
      <c r="BC232" s="212"/>
      <c r="BD232" s="212"/>
      <c r="BE232" s="212"/>
      <c r="BF232" s="212"/>
      <c r="BG232" s="212"/>
      <c r="BH232" s="212"/>
    </row>
    <row r="233" spans="1:60" outlineLevel="1" x14ac:dyDescent="0.2">
      <c r="A233" s="219"/>
      <c r="B233" s="220"/>
      <c r="C233" s="254" t="s">
        <v>346</v>
      </c>
      <c r="D233" s="222"/>
      <c r="E233" s="223">
        <v>27.59273</v>
      </c>
      <c r="F233" s="221"/>
      <c r="G233" s="221"/>
      <c r="H233" s="221"/>
      <c r="I233" s="221"/>
      <c r="J233" s="221"/>
      <c r="K233" s="221"/>
      <c r="L233" s="221"/>
      <c r="M233" s="221"/>
      <c r="N233" s="221"/>
      <c r="O233" s="221"/>
      <c r="P233" s="221"/>
      <c r="Q233" s="221"/>
      <c r="R233" s="221"/>
      <c r="S233" s="221"/>
      <c r="T233" s="221"/>
      <c r="U233" s="221"/>
      <c r="V233" s="221"/>
      <c r="W233" s="221"/>
      <c r="X233" s="221"/>
      <c r="Y233" s="212"/>
      <c r="Z233" s="212"/>
      <c r="AA233" s="212"/>
      <c r="AB233" s="212"/>
      <c r="AC233" s="212"/>
      <c r="AD233" s="212"/>
      <c r="AE233" s="212"/>
      <c r="AF233" s="212"/>
      <c r="AG233" s="212" t="s">
        <v>157</v>
      </c>
      <c r="AH233" s="212">
        <v>7</v>
      </c>
      <c r="AI233" s="212"/>
      <c r="AJ233" s="212"/>
      <c r="AK233" s="212"/>
      <c r="AL233" s="212"/>
      <c r="AM233" s="212"/>
      <c r="AN233" s="212"/>
      <c r="AO233" s="212"/>
      <c r="AP233" s="212"/>
      <c r="AQ233" s="212"/>
      <c r="AR233" s="212"/>
      <c r="AS233" s="212"/>
      <c r="AT233" s="212"/>
      <c r="AU233" s="212"/>
      <c r="AV233" s="212"/>
      <c r="AW233" s="212"/>
      <c r="AX233" s="212"/>
      <c r="AY233" s="212"/>
      <c r="AZ233" s="212"/>
      <c r="BA233" s="212"/>
      <c r="BB233" s="212"/>
      <c r="BC233" s="212"/>
      <c r="BD233" s="212"/>
      <c r="BE233" s="212"/>
      <c r="BF233" s="212"/>
      <c r="BG233" s="212"/>
      <c r="BH233" s="212"/>
    </row>
    <row r="234" spans="1:60" outlineLevel="1" x14ac:dyDescent="0.2">
      <c r="A234" s="219"/>
      <c r="B234" s="220"/>
      <c r="C234" s="255"/>
      <c r="D234" s="246"/>
      <c r="E234" s="246"/>
      <c r="F234" s="246"/>
      <c r="G234" s="246"/>
      <c r="H234" s="221"/>
      <c r="I234" s="221"/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221"/>
      <c r="U234" s="221"/>
      <c r="V234" s="221"/>
      <c r="W234" s="221"/>
      <c r="X234" s="221"/>
      <c r="Y234" s="212"/>
      <c r="Z234" s="212"/>
      <c r="AA234" s="212"/>
      <c r="AB234" s="212"/>
      <c r="AC234" s="212"/>
      <c r="AD234" s="212"/>
      <c r="AE234" s="212"/>
      <c r="AF234" s="212"/>
      <c r="AG234" s="212" t="s">
        <v>161</v>
      </c>
      <c r="AH234" s="212"/>
      <c r="AI234" s="212"/>
      <c r="AJ234" s="212"/>
      <c r="AK234" s="212"/>
      <c r="AL234" s="212"/>
      <c r="AM234" s="212"/>
      <c r="AN234" s="212"/>
      <c r="AO234" s="212"/>
      <c r="AP234" s="212"/>
      <c r="AQ234" s="212"/>
      <c r="AR234" s="212"/>
      <c r="AS234" s="212"/>
      <c r="AT234" s="212"/>
      <c r="AU234" s="212"/>
      <c r="AV234" s="212"/>
      <c r="AW234" s="212"/>
      <c r="AX234" s="212"/>
      <c r="AY234" s="212"/>
      <c r="AZ234" s="212"/>
      <c r="BA234" s="212"/>
      <c r="BB234" s="212"/>
      <c r="BC234" s="212"/>
      <c r="BD234" s="212"/>
      <c r="BE234" s="212"/>
      <c r="BF234" s="212"/>
      <c r="BG234" s="212"/>
      <c r="BH234" s="212"/>
    </row>
    <row r="235" spans="1:60" outlineLevel="1" x14ac:dyDescent="0.2">
      <c r="A235" s="237">
        <v>20</v>
      </c>
      <c r="B235" s="238" t="s">
        <v>347</v>
      </c>
      <c r="C235" s="251" t="s">
        <v>348</v>
      </c>
      <c r="D235" s="239" t="s">
        <v>234</v>
      </c>
      <c r="E235" s="240">
        <v>606.51549999999997</v>
      </c>
      <c r="F235" s="241"/>
      <c r="G235" s="242">
        <f>ROUND(E235*F235,2)</f>
        <v>0</v>
      </c>
      <c r="H235" s="241"/>
      <c r="I235" s="242">
        <f>ROUND(E235*H235,2)</f>
        <v>0</v>
      </c>
      <c r="J235" s="241"/>
      <c r="K235" s="242">
        <f>ROUND(E235*J235,2)</f>
        <v>0</v>
      </c>
      <c r="L235" s="242">
        <v>15</v>
      </c>
      <c r="M235" s="242">
        <f>G235*(1+L235/100)</f>
        <v>0</v>
      </c>
      <c r="N235" s="242">
        <v>0</v>
      </c>
      <c r="O235" s="242">
        <f>ROUND(E235*N235,2)</f>
        <v>0</v>
      </c>
      <c r="P235" s="242">
        <v>0</v>
      </c>
      <c r="Q235" s="242">
        <f>ROUND(E235*P235,2)</f>
        <v>0</v>
      </c>
      <c r="R235" s="242" t="s">
        <v>198</v>
      </c>
      <c r="S235" s="242" t="s">
        <v>199</v>
      </c>
      <c r="T235" s="243" t="s">
        <v>349</v>
      </c>
      <c r="U235" s="221">
        <v>0</v>
      </c>
      <c r="V235" s="221">
        <f>ROUND(E235*U235,2)</f>
        <v>0</v>
      </c>
      <c r="W235" s="221"/>
      <c r="X235" s="221" t="s">
        <v>149</v>
      </c>
      <c r="Y235" s="212"/>
      <c r="Z235" s="212"/>
      <c r="AA235" s="212"/>
      <c r="AB235" s="212"/>
      <c r="AC235" s="212"/>
      <c r="AD235" s="212"/>
      <c r="AE235" s="212"/>
      <c r="AF235" s="212"/>
      <c r="AG235" s="212" t="s">
        <v>150</v>
      </c>
      <c r="AH235" s="212"/>
      <c r="AI235" s="212"/>
      <c r="AJ235" s="212"/>
      <c r="AK235" s="212"/>
      <c r="AL235" s="212"/>
      <c r="AM235" s="212"/>
      <c r="AN235" s="212"/>
      <c r="AO235" s="212"/>
      <c r="AP235" s="212"/>
      <c r="AQ235" s="212"/>
      <c r="AR235" s="212"/>
      <c r="AS235" s="212"/>
      <c r="AT235" s="212"/>
      <c r="AU235" s="212"/>
      <c r="AV235" s="212"/>
      <c r="AW235" s="212"/>
      <c r="AX235" s="212"/>
      <c r="AY235" s="212"/>
      <c r="AZ235" s="212"/>
      <c r="BA235" s="212"/>
      <c r="BB235" s="212"/>
      <c r="BC235" s="212"/>
      <c r="BD235" s="212"/>
      <c r="BE235" s="212"/>
      <c r="BF235" s="212"/>
      <c r="BG235" s="212"/>
      <c r="BH235" s="212"/>
    </row>
    <row r="236" spans="1:60" outlineLevel="1" x14ac:dyDescent="0.2">
      <c r="A236" s="219"/>
      <c r="B236" s="220"/>
      <c r="C236" s="254" t="s">
        <v>343</v>
      </c>
      <c r="D236" s="222"/>
      <c r="E236" s="223">
        <v>15.143000000000001</v>
      </c>
      <c r="F236" s="221"/>
      <c r="G236" s="221"/>
      <c r="H236" s="221"/>
      <c r="I236" s="221"/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221"/>
      <c r="U236" s="221"/>
      <c r="V236" s="221"/>
      <c r="W236" s="221"/>
      <c r="X236" s="221"/>
      <c r="Y236" s="212"/>
      <c r="Z236" s="212"/>
      <c r="AA236" s="212"/>
      <c r="AB236" s="212"/>
      <c r="AC236" s="212"/>
      <c r="AD236" s="212"/>
      <c r="AE236" s="212"/>
      <c r="AF236" s="212"/>
      <c r="AG236" s="212" t="s">
        <v>157</v>
      </c>
      <c r="AH236" s="212">
        <v>7</v>
      </c>
      <c r="AI236" s="212"/>
      <c r="AJ236" s="212"/>
      <c r="AK236" s="212"/>
      <c r="AL236" s="212"/>
      <c r="AM236" s="212"/>
      <c r="AN236" s="212"/>
      <c r="AO236" s="212"/>
      <c r="AP236" s="212"/>
      <c r="AQ236" s="212"/>
      <c r="AR236" s="212"/>
      <c r="AS236" s="212"/>
      <c r="AT236" s="212"/>
      <c r="AU236" s="212"/>
      <c r="AV236" s="212"/>
      <c r="AW236" s="212"/>
      <c r="AX236" s="212"/>
      <c r="AY236" s="212"/>
      <c r="AZ236" s="212"/>
      <c r="BA236" s="212"/>
      <c r="BB236" s="212"/>
      <c r="BC236" s="212"/>
      <c r="BD236" s="212"/>
      <c r="BE236" s="212"/>
      <c r="BF236" s="212"/>
      <c r="BG236" s="212"/>
      <c r="BH236" s="212"/>
    </row>
    <row r="237" spans="1:60" outlineLevel="1" x14ac:dyDescent="0.2">
      <c r="A237" s="219"/>
      <c r="B237" s="220"/>
      <c r="C237" s="254" t="s">
        <v>344</v>
      </c>
      <c r="D237" s="222"/>
      <c r="E237" s="223">
        <v>0.69682999999999995</v>
      </c>
      <c r="F237" s="221"/>
      <c r="G237" s="221"/>
      <c r="H237" s="221"/>
      <c r="I237" s="221"/>
      <c r="J237" s="221"/>
      <c r="K237" s="221"/>
      <c r="L237" s="221"/>
      <c r="M237" s="221"/>
      <c r="N237" s="221"/>
      <c r="O237" s="221"/>
      <c r="P237" s="221"/>
      <c r="Q237" s="221"/>
      <c r="R237" s="221"/>
      <c r="S237" s="221"/>
      <c r="T237" s="221"/>
      <c r="U237" s="221"/>
      <c r="V237" s="221"/>
      <c r="W237" s="221"/>
      <c r="X237" s="221"/>
      <c r="Y237" s="212"/>
      <c r="Z237" s="212"/>
      <c r="AA237" s="212"/>
      <c r="AB237" s="212"/>
      <c r="AC237" s="212"/>
      <c r="AD237" s="212"/>
      <c r="AE237" s="212"/>
      <c r="AF237" s="212"/>
      <c r="AG237" s="212" t="s">
        <v>157</v>
      </c>
      <c r="AH237" s="212">
        <v>7</v>
      </c>
      <c r="AI237" s="212"/>
      <c r="AJ237" s="212"/>
      <c r="AK237" s="212"/>
      <c r="AL237" s="212"/>
      <c r="AM237" s="212"/>
      <c r="AN237" s="212"/>
      <c r="AO237" s="212"/>
      <c r="AP237" s="212"/>
      <c r="AQ237" s="212"/>
      <c r="AR237" s="212"/>
      <c r="AS237" s="212"/>
      <c r="AT237" s="212"/>
      <c r="AU237" s="212"/>
      <c r="AV237" s="212"/>
      <c r="AW237" s="212"/>
      <c r="AX237" s="212"/>
      <c r="AY237" s="212"/>
      <c r="AZ237" s="212"/>
      <c r="BA237" s="212"/>
      <c r="BB237" s="212"/>
      <c r="BC237" s="212"/>
      <c r="BD237" s="212"/>
      <c r="BE237" s="212"/>
      <c r="BF237" s="212"/>
      <c r="BG237" s="212"/>
      <c r="BH237" s="212"/>
    </row>
    <row r="238" spans="1:60" outlineLevel="1" x14ac:dyDescent="0.2">
      <c r="A238" s="219"/>
      <c r="B238" s="220"/>
      <c r="C238" s="254" t="s">
        <v>345</v>
      </c>
      <c r="D238" s="222"/>
      <c r="E238" s="223">
        <v>568.58294000000001</v>
      </c>
      <c r="F238" s="221"/>
      <c r="G238" s="221"/>
      <c r="H238" s="221"/>
      <c r="I238" s="221"/>
      <c r="J238" s="221"/>
      <c r="K238" s="221"/>
      <c r="L238" s="221"/>
      <c r="M238" s="221"/>
      <c r="N238" s="221"/>
      <c r="O238" s="221"/>
      <c r="P238" s="221"/>
      <c r="Q238" s="221"/>
      <c r="R238" s="221"/>
      <c r="S238" s="221"/>
      <c r="T238" s="221"/>
      <c r="U238" s="221"/>
      <c r="V238" s="221"/>
      <c r="W238" s="221"/>
      <c r="X238" s="221"/>
      <c r="Y238" s="212"/>
      <c r="Z238" s="212"/>
      <c r="AA238" s="212"/>
      <c r="AB238" s="212"/>
      <c r="AC238" s="212"/>
      <c r="AD238" s="212"/>
      <c r="AE238" s="212"/>
      <c r="AF238" s="212"/>
      <c r="AG238" s="212" t="s">
        <v>157</v>
      </c>
      <c r="AH238" s="212">
        <v>7</v>
      </c>
      <c r="AI238" s="212"/>
      <c r="AJ238" s="212"/>
      <c r="AK238" s="212"/>
      <c r="AL238" s="212"/>
      <c r="AM238" s="212"/>
      <c r="AN238" s="212"/>
      <c r="AO238" s="212"/>
      <c r="AP238" s="212"/>
      <c r="AQ238" s="212"/>
      <c r="AR238" s="212"/>
      <c r="AS238" s="212"/>
      <c r="AT238" s="212"/>
      <c r="AU238" s="212"/>
      <c r="AV238" s="212"/>
      <c r="AW238" s="212"/>
      <c r="AX238" s="212"/>
      <c r="AY238" s="212"/>
      <c r="AZ238" s="212"/>
      <c r="BA238" s="212"/>
      <c r="BB238" s="212"/>
      <c r="BC238" s="212"/>
      <c r="BD238" s="212"/>
      <c r="BE238" s="212"/>
      <c r="BF238" s="212"/>
      <c r="BG238" s="212"/>
      <c r="BH238" s="212"/>
    </row>
    <row r="239" spans="1:60" outlineLevel="1" x14ac:dyDescent="0.2">
      <c r="A239" s="219"/>
      <c r="B239" s="220"/>
      <c r="C239" s="254" t="s">
        <v>346</v>
      </c>
      <c r="D239" s="222"/>
      <c r="E239" s="223">
        <v>27.59273</v>
      </c>
      <c r="F239" s="221"/>
      <c r="G239" s="221"/>
      <c r="H239" s="221"/>
      <c r="I239" s="221"/>
      <c r="J239" s="221"/>
      <c r="K239" s="221"/>
      <c r="L239" s="221"/>
      <c r="M239" s="221"/>
      <c r="N239" s="221"/>
      <c r="O239" s="221"/>
      <c r="P239" s="221"/>
      <c r="Q239" s="221"/>
      <c r="R239" s="221"/>
      <c r="S239" s="221"/>
      <c r="T239" s="221"/>
      <c r="U239" s="221"/>
      <c r="V239" s="221"/>
      <c r="W239" s="221"/>
      <c r="X239" s="221"/>
      <c r="Y239" s="212"/>
      <c r="Z239" s="212"/>
      <c r="AA239" s="212"/>
      <c r="AB239" s="212"/>
      <c r="AC239" s="212"/>
      <c r="AD239" s="212"/>
      <c r="AE239" s="212"/>
      <c r="AF239" s="212"/>
      <c r="AG239" s="212" t="s">
        <v>157</v>
      </c>
      <c r="AH239" s="212">
        <v>7</v>
      </c>
      <c r="AI239" s="212"/>
      <c r="AJ239" s="212"/>
      <c r="AK239" s="212"/>
      <c r="AL239" s="212"/>
      <c r="AM239" s="212"/>
      <c r="AN239" s="212"/>
      <c r="AO239" s="212"/>
      <c r="AP239" s="212"/>
      <c r="AQ239" s="212"/>
      <c r="AR239" s="212"/>
      <c r="AS239" s="212"/>
      <c r="AT239" s="212"/>
      <c r="AU239" s="212"/>
      <c r="AV239" s="212"/>
      <c r="AW239" s="212"/>
      <c r="AX239" s="212"/>
      <c r="AY239" s="212"/>
      <c r="AZ239" s="212"/>
      <c r="BA239" s="212"/>
      <c r="BB239" s="212"/>
      <c r="BC239" s="212"/>
      <c r="BD239" s="212"/>
      <c r="BE239" s="212"/>
      <c r="BF239" s="212"/>
      <c r="BG239" s="212"/>
      <c r="BH239" s="212"/>
    </row>
    <row r="240" spans="1:60" outlineLevel="1" x14ac:dyDescent="0.2">
      <c r="A240" s="219"/>
      <c r="B240" s="220"/>
      <c r="C240" s="254" t="s">
        <v>350</v>
      </c>
      <c r="D240" s="222"/>
      <c r="E240" s="223">
        <v>-5.5</v>
      </c>
      <c r="F240" s="221"/>
      <c r="G240" s="221"/>
      <c r="H240" s="221"/>
      <c r="I240" s="221"/>
      <c r="J240" s="221"/>
      <c r="K240" s="221"/>
      <c r="L240" s="221"/>
      <c r="M240" s="221"/>
      <c r="N240" s="221"/>
      <c r="O240" s="221"/>
      <c r="P240" s="221"/>
      <c r="Q240" s="221"/>
      <c r="R240" s="221"/>
      <c r="S240" s="221"/>
      <c r="T240" s="221"/>
      <c r="U240" s="221"/>
      <c r="V240" s="221"/>
      <c r="W240" s="221"/>
      <c r="X240" s="221"/>
      <c r="Y240" s="212"/>
      <c r="Z240" s="212"/>
      <c r="AA240" s="212"/>
      <c r="AB240" s="212"/>
      <c r="AC240" s="212"/>
      <c r="AD240" s="212"/>
      <c r="AE240" s="212"/>
      <c r="AF240" s="212"/>
      <c r="AG240" s="212" t="s">
        <v>157</v>
      </c>
      <c r="AH240" s="212">
        <v>0</v>
      </c>
      <c r="AI240" s="212"/>
      <c r="AJ240" s="212"/>
      <c r="AK240" s="212"/>
      <c r="AL240" s="212"/>
      <c r="AM240" s="212"/>
      <c r="AN240" s="212"/>
      <c r="AO240" s="212"/>
      <c r="AP240" s="212"/>
      <c r="AQ240" s="212"/>
      <c r="AR240" s="212"/>
      <c r="AS240" s="212"/>
      <c r="AT240" s="212"/>
      <c r="AU240" s="212"/>
      <c r="AV240" s="212"/>
      <c r="AW240" s="212"/>
      <c r="AX240" s="212"/>
      <c r="AY240" s="212"/>
      <c r="AZ240" s="212"/>
      <c r="BA240" s="212"/>
      <c r="BB240" s="212"/>
      <c r="BC240" s="212"/>
      <c r="BD240" s="212"/>
      <c r="BE240" s="212"/>
      <c r="BF240" s="212"/>
      <c r="BG240" s="212"/>
      <c r="BH240" s="212"/>
    </row>
    <row r="241" spans="1:60" outlineLevel="1" x14ac:dyDescent="0.2">
      <c r="A241" s="219"/>
      <c r="B241" s="220"/>
      <c r="C241" s="255"/>
      <c r="D241" s="246"/>
      <c r="E241" s="246"/>
      <c r="F241" s="246"/>
      <c r="G241" s="246"/>
      <c r="H241" s="221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21"/>
      <c r="U241" s="221"/>
      <c r="V241" s="221"/>
      <c r="W241" s="221"/>
      <c r="X241" s="221"/>
      <c r="Y241" s="212"/>
      <c r="Z241" s="212"/>
      <c r="AA241" s="212"/>
      <c r="AB241" s="212"/>
      <c r="AC241" s="212"/>
      <c r="AD241" s="212"/>
      <c r="AE241" s="212"/>
      <c r="AF241" s="212"/>
      <c r="AG241" s="212" t="s">
        <v>161</v>
      </c>
      <c r="AH241" s="212"/>
      <c r="AI241" s="212"/>
      <c r="AJ241" s="212"/>
      <c r="AK241" s="212"/>
      <c r="AL241" s="212"/>
      <c r="AM241" s="212"/>
      <c r="AN241" s="212"/>
      <c r="AO241" s="212"/>
      <c r="AP241" s="212"/>
      <c r="AQ241" s="212"/>
      <c r="AR241" s="212"/>
      <c r="AS241" s="212"/>
      <c r="AT241" s="212"/>
      <c r="AU241" s="212"/>
      <c r="AV241" s="212"/>
      <c r="AW241" s="212"/>
      <c r="AX241" s="212"/>
      <c r="AY241" s="212"/>
      <c r="AZ241" s="212"/>
      <c r="BA241" s="212"/>
      <c r="BB241" s="212"/>
      <c r="BC241" s="212"/>
      <c r="BD241" s="212"/>
      <c r="BE241" s="212"/>
      <c r="BF241" s="212"/>
      <c r="BG241" s="212"/>
      <c r="BH241" s="212"/>
    </row>
    <row r="242" spans="1:60" outlineLevel="1" x14ac:dyDescent="0.2">
      <c r="A242" s="237">
        <v>21</v>
      </c>
      <c r="B242" s="238" t="s">
        <v>351</v>
      </c>
      <c r="C242" s="251" t="s">
        <v>352</v>
      </c>
      <c r="D242" s="239" t="s">
        <v>234</v>
      </c>
      <c r="E242" s="240">
        <v>5.5</v>
      </c>
      <c r="F242" s="241"/>
      <c r="G242" s="242">
        <f>ROUND(E242*F242,2)</f>
        <v>0</v>
      </c>
      <c r="H242" s="241"/>
      <c r="I242" s="242">
        <f>ROUND(E242*H242,2)</f>
        <v>0</v>
      </c>
      <c r="J242" s="241"/>
      <c r="K242" s="242">
        <f>ROUND(E242*J242,2)</f>
        <v>0</v>
      </c>
      <c r="L242" s="242">
        <v>15</v>
      </c>
      <c r="M242" s="242">
        <f>G242*(1+L242/100)</f>
        <v>0</v>
      </c>
      <c r="N242" s="242">
        <v>0</v>
      </c>
      <c r="O242" s="242">
        <f>ROUND(E242*N242,2)</f>
        <v>0</v>
      </c>
      <c r="P242" s="242">
        <v>0</v>
      </c>
      <c r="Q242" s="242">
        <f>ROUND(E242*P242,2)</f>
        <v>0</v>
      </c>
      <c r="R242" s="242" t="s">
        <v>198</v>
      </c>
      <c r="S242" s="242" t="s">
        <v>199</v>
      </c>
      <c r="T242" s="243" t="s">
        <v>199</v>
      </c>
      <c r="U242" s="221">
        <v>0</v>
      </c>
      <c r="V242" s="221">
        <f>ROUND(E242*U242,2)</f>
        <v>0</v>
      </c>
      <c r="W242" s="221"/>
      <c r="X242" s="221" t="s">
        <v>149</v>
      </c>
      <c r="Y242" s="212"/>
      <c r="Z242" s="212"/>
      <c r="AA242" s="212"/>
      <c r="AB242" s="212"/>
      <c r="AC242" s="212"/>
      <c r="AD242" s="212"/>
      <c r="AE242" s="212"/>
      <c r="AF242" s="212"/>
      <c r="AG242" s="212" t="s">
        <v>150</v>
      </c>
      <c r="AH242" s="212"/>
      <c r="AI242" s="212"/>
      <c r="AJ242" s="212"/>
      <c r="AK242" s="212"/>
      <c r="AL242" s="212"/>
      <c r="AM242" s="212"/>
      <c r="AN242" s="212"/>
      <c r="AO242" s="212"/>
      <c r="AP242" s="212"/>
      <c r="AQ242" s="212"/>
      <c r="AR242" s="212"/>
      <c r="AS242" s="212"/>
      <c r="AT242" s="212"/>
      <c r="AU242" s="212"/>
      <c r="AV242" s="212"/>
      <c r="AW242" s="212"/>
      <c r="AX242" s="212"/>
      <c r="AY242" s="212"/>
      <c r="AZ242" s="212"/>
      <c r="BA242" s="212"/>
      <c r="BB242" s="212"/>
      <c r="BC242" s="212"/>
      <c r="BD242" s="212"/>
      <c r="BE242" s="212"/>
      <c r="BF242" s="212"/>
      <c r="BG242" s="212"/>
      <c r="BH242" s="212"/>
    </row>
    <row r="243" spans="1:60" outlineLevel="1" x14ac:dyDescent="0.2">
      <c r="A243" s="219"/>
      <c r="B243" s="220"/>
      <c r="C243" s="254" t="s">
        <v>353</v>
      </c>
      <c r="D243" s="222"/>
      <c r="E243" s="223">
        <v>5.5</v>
      </c>
      <c r="F243" s="221"/>
      <c r="G243" s="221"/>
      <c r="H243" s="221"/>
      <c r="I243" s="221"/>
      <c r="J243" s="221"/>
      <c r="K243" s="221"/>
      <c r="L243" s="221"/>
      <c r="M243" s="221"/>
      <c r="N243" s="221"/>
      <c r="O243" s="221"/>
      <c r="P243" s="221"/>
      <c r="Q243" s="221"/>
      <c r="R243" s="221"/>
      <c r="S243" s="221"/>
      <c r="T243" s="221"/>
      <c r="U243" s="221"/>
      <c r="V243" s="221"/>
      <c r="W243" s="221"/>
      <c r="X243" s="221"/>
      <c r="Y243" s="212"/>
      <c r="Z243" s="212"/>
      <c r="AA243" s="212"/>
      <c r="AB243" s="212"/>
      <c r="AC243" s="212"/>
      <c r="AD243" s="212"/>
      <c r="AE243" s="212"/>
      <c r="AF243" s="212"/>
      <c r="AG243" s="212" t="s">
        <v>157</v>
      </c>
      <c r="AH243" s="212">
        <v>0</v>
      </c>
      <c r="AI243" s="212"/>
      <c r="AJ243" s="212"/>
      <c r="AK243" s="212"/>
      <c r="AL243" s="212"/>
      <c r="AM243" s="212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</row>
    <row r="244" spans="1:60" outlineLevel="1" x14ac:dyDescent="0.2">
      <c r="A244" s="219"/>
      <c r="B244" s="220"/>
      <c r="C244" s="255"/>
      <c r="D244" s="246"/>
      <c r="E244" s="246"/>
      <c r="F244" s="246"/>
      <c r="G244" s="246"/>
      <c r="H244" s="221"/>
      <c r="I244" s="221"/>
      <c r="J244" s="221"/>
      <c r="K244" s="221"/>
      <c r="L244" s="221"/>
      <c r="M244" s="221"/>
      <c r="N244" s="221"/>
      <c r="O244" s="221"/>
      <c r="P244" s="221"/>
      <c r="Q244" s="221"/>
      <c r="R244" s="221"/>
      <c r="S244" s="221"/>
      <c r="T244" s="221"/>
      <c r="U244" s="221"/>
      <c r="V244" s="221"/>
      <c r="W244" s="221"/>
      <c r="X244" s="221"/>
      <c r="Y244" s="212"/>
      <c r="Z244" s="212"/>
      <c r="AA244" s="212"/>
      <c r="AB244" s="212"/>
      <c r="AC244" s="212"/>
      <c r="AD244" s="212"/>
      <c r="AE244" s="212"/>
      <c r="AF244" s="212"/>
      <c r="AG244" s="212" t="s">
        <v>161</v>
      </c>
      <c r="AH244" s="212"/>
      <c r="AI244" s="212"/>
      <c r="AJ244" s="212"/>
      <c r="AK244" s="212"/>
      <c r="AL244" s="212"/>
      <c r="AM244" s="212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</row>
    <row r="245" spans="1:60" x14ac:dyDescent="0.2">
      <c r="A245" s="3"/>
      <c r="B245" s="4"/>
      <c r="C245" s="262"/>
      <c r="D245" s="6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AE245">
        <v>15</v>
      </c>
      <c r="AF245">
        <v>21</v>
      </c>
      <c r="AG245" t="s">
        <v>129</v>
      </c>
    </row>
    <row r="246" spans="1:60" ht="13.6" x14ac:dyDescent="0.2">
      <c r="A246" s="215"/>
      <c r="B246" s="216" t="s">
        <v>29</v>
      </c>
      <c r="C246" s="263"/>
      <c r="D246" s="217"/>
      <c r="E246" s="218"/>
      <c r="F246" s="218"/>
      <c r="G246" s="249">
        <f>G8+G56+G71+G90+G94+G181+G226</f>
        <v>0</v>
      </c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AE246">
        <f>SUMIF(L7:L244,AE245,G7:G244)</f>
        <v>0</v>
      </c>
      <c r="AF246">
        <f>SUMIF(L7:L244,AF245,G7:G244)</f>
        <v>0</v>
      </c>
      <c r="AG246" t="s">
        <v>354</v>
      </c>
    </row>
    <row r="247" spans="1:60" x14ac:dyDescent="0.2">
      <c r="C247" s="264"/>
      <c r="D247" s="10"/>
      <c r="AG247" t="s">
        <v>356</v>
      </c>
    </row>
    <row r="248" spans="1:60" x14ac:dyDescent="0.2">
      <c r="D248" s="10"/>
    </row>
    <row r="249" spans="1:60" x14ac:dyDescent="0.2">
      <c r="D249" s="10"/>
    </row>
    <row r="250" spans="1:60" x14ac:dyDescent="0.2">
      <c r="D250" s="10"/>
    </row>
    <row r="251" spans="1:60" x14ac:dyDescent="0.2">
      <c r="D251" s="10"/>
    </row>
    <row r="252" spans="1:60" x14ac:dyDescent="0.2">
      <c r="D252" s="10"/>
    </row>
    <row r="253" spans="1:60" x14ac:dyDescent="0.2">
      <c r="D253" s="10"/>
    </row>
    <row r="254" spans="1:60" x14ac:dyDescent="0.2">
      <c r="D254" s="10"/>
    </row>
    <row r="255" spans="1:60" x14ac:dyDescent="0.2">
      <c r="D255" s="10"/>
    </row>
    <row r="256" spans="1:60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sD1fGfLUjzJ0A500hpY6fHLWaqVKIEV+qfqmPBWcmxmQMfy1xaezEzFtv+XxzEn/hcTZsPxbgHp4+82UUCAsvA==" saltValue="zwNRiX+A5WcpeKje/wd0Pg==" spinCount="100000" sheet="1"/>
  <mergeCells count="41">
    <mergeCell ref="C225:G225"/>
    <mergeCell ref="C228:G228"/>
    <mergeCell ref="C234:G234"/>
    <mergeCell ref="C241:G241"/>
    <mergeCell ref="C244:G244"/>
    <mergeCell ref="C200:G200"/>
    <mergeCell ref="C206:G206"/>
    <mergeCell ref="C212:G212"/>
    <mergeCell ref="C219:G219"/>
    <mergeCell ref="C222:G222"/>
    <mergeCell ref="C224:G224"/>
    <mergeCell ref="C93:G93"/>
    <mergeCell ref="C180:G180"/>
    <mergeCell ref="C183:G183"/>
    <mergeCell ref="C190:G190"/>
    <mergeCell ref="C194:G194"/>
    <mergeCell ref="C197:G197"/>
    <mergeCell ref="C70:G70"/>
    <mergeCell ref="C73:G73"/>
    <mergeCell ref="C84:G84"/>
    <mergeCell ref="C86:G86"/>
    <mergeCell ref="C89:G89"/>
    <mergeCell ref="C92:G92"/>
    <mergeCell ref="C29:G29"/>
    <mergeCell ref="C30:G30"/>
    <mergeCell ref="C31:G31"/>
    <mergeCell ref="C55:G55"/>
    <mergeCell ref="C58:G58"/>
    <mergeCell ref="C64:G64"/>
    <mergeCell ref="C12:G12"/>
    <mergeCell ref="C13:G13"/>
    <mergeCell ref="C18:G18"/>
    <mergeCell ref="C25:G25"/>
    <mergeCell ref="C27:G27"/>
    <mergeCell ref="C28:G28"/>
    <mergeCell ref="A1:G1"/>
    <mergeCell ref="C2:G2"/>
    <mergeCell ref="C3:G3"/>
    <mergeCell ref="C4:G4"/>
    <mergeCell ref="C10:G10"/>
    <mergeCell ref="C11:G1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2E6CF-A094-4858-AF03-ADC7BDEA208E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9" outlineLevelRow="1" x14ac:dyDescent="0.2"/>
  <cols>
    <col min="1" max="1" width="3.375" customWidth="1"/>
    <col min="2" max="2" width="12.5" style="177" customWidth="1"/>
    <col min="3" max="3" width="63.25" style="177" customWidth="1"/>
    <col min="4" max="4" width="4.75" customWidth="1"/>
    <col min="5" max="5" width="10.5" customWidth="1"/>
    <col min="6" max="6" width="9.75" customWidth="1"/>
    <col min="7" max="7" width="12.625" customWidth="1"/>
    <col min="8" max="11" width="0" hidden="1" customWidth="1"/>
    <col min="14" max="17" width="0" hidden="1" customWidth="1"/>
    <col min="18" max="18" width="6.75" customWidth="1"/>
    <col min="20" max="24" width="0" hidden="1" customWidth="1"/>
    <col min="29" max="29" width="0" hidden="1" customWidth="1"/>
    <col min="31" max="41" width="0" hidden="1" customWidth="1"/>
  </cols>
  <sheetData>
    <row r="1" spans="1:60" ht="15.8" customHeight="1" x14ac:dyDescent="0.25">
      <c r="A1" s="197" t="s">
        <v>116</v>
      </c>
      <c r="B1" s="197"/>
      <c r="C1" s="197"/>
      <c r="D1" s="197"/>
      <c r="E1" s="197"/>
      <c r="F1" s="197"/>
      <c r="G1" s="197"/>
      <c r="AG1" t="s">
        <v>117</v>
      </c>
    </row>
    <row r="2" spans="1:60" ht="25" customHeight="1" x14ac:dyDescent="0.2">
      <c r="A2" s="198" t="s">
        <v>7</v>
      </c>
      <c r="B2" s="48" t="s">
        <v>44</v>
      </c>
      <c r="C2" s="201" t="s">
        <v>45</v>
      </c>
      <c r="D2" s="199"/>
      <c r="E2" s="199"/>
      <c r="F2" s="199"/>
      <c r="G2" s="200"/>
      <c r="AG2" t="s">
        <v>118</v>
      </c>
    </row>
    <row r="3" spans="1:60" ht="25" customHeight="1" x14ac:dyDescent="0.2">
      <c r="A3" s="198" t="s">
        <v>8</v>
      </c>
      <c r="B3" s="48" t="s">
        <v>59</v>
      </c>
      <c r="C3" s="201" t="s">
        <v>60</v>
      </c>
      <c r="D3" s="199"/>
      <c r="E3" s="199"/>
      <c r="F3" s="199"/>
      <c r="G3" s="200"/>
      <c r="AC3" s="177" t="s">
        <v>118</v>
      </c>
      <c r="AG3" t="s">
        <v>119</v>
      </c>
    </row>
    <row r="4" spans="1:60" ht="25" customHeight="1" x14ac:dyDescent="0.2">
      <c r="A4" s="202" t="s">
        <v>9</v>
      </c>
      <c r="B4" s="203" t="s">
        <v>63</v>
      </c>
      <c r="C4" s="204" t="s">
        <v>64</v>
      </c>
      <c r="D4" s="205"/>
      <c r="E4" s="205"/>
      <c r="F4" s="205"/>
      <c r="G4" s="206"/>
      <c r="AG4" t="s">
        <v>120</v>
      </c>
    </row>
    <row r="5" spans="1:60" x14ac:dyDescent="0.2">
      <c r="D5" s="10"/>
    </row>
    <row r="6" spans="1:60" ht="38.75" x14ac:dyDescent="0.2">
      <c r="A6" s="208" t="s">
        <v>121</v>
      </c>
      <c r="B6" s="210" t="s">
        <v>122</v>
      </c>
      <c r="C6" s="210" t="s">
        <v>123</v>
      </c>
      <c r="D6" s="209" t="s">
        <v>124</v>
      </c>
      <c r="E6" s="208" t="s">
        <v>125</v>
      </c>
      <c r="F6" s="207" t="s">
        <v>126</v>
      </c>
      <c r="G6" s="208" t="s">
        <v>29</v>
      </c>
      <c r="H6" s="211" t="s">
        <v>30</v>
      </c>
      <c r="I6" s="211" t="s">
        <v>127</v>
      </c>
      <c r="J6" s="211" t="s">
        <v>31</v>
      </c>
      <c r="K6" s="211" t="s">
        <v>128</v>
      </c>
      <c r="L6" s="211" t="s">
        <v>129</v>
      </c>
      <c r="M6" s="211" t="s">
        <v>130</v>
      </c>
      <c r="N6" s="211" t="s">
        <v>131</v>
      </c>
      <c r="O6" s="211" t="s">
        <v>132</v>
      </c>
      <c r="P6" s="211" t="s">
        <v>133</v>
      </c>
      <c r="Q6" s="211" t="s">
        <v>134</v>
      </c>
      <c r="R6" s="211" t="s">
        <v>135</v>
      </c>
      <c r="S6" s="211" t="s">
        <v>136</v>
      </c>
      <c r="T6" s="211" t="s">
        <v>137</v>
      </c>
      <c r="U6" s="211" t="s">
        <v>138</v>
      </c>
      <c r="V6" s="211" t="s">
        <v>139</v>
      </c>
      <c r="W6" s="211" t="s">
        <v>140</v>
      </c>
      <c r="X6" s="211" t="s">
        <v>141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ht="13.6" x14ac:dyDescent="0.2">
      <c r="A8" s="231" t="s">
        <v>142</v>
      </c>
      <c r="B8" s="232" t="s">
        <v>87</v>
      </c>
      <c r="C8" s="250" t="s">
        <v>88</v>
      </c>
      <c r="D8" s="233"/>
      <c r="E8" s="234"/>
      <c r="F8" s="235"/>
      <c r="G8" s="235">
        <f>SUMIF(AG9:AG11,"&lt;&gt;NOR",G9:G11)</f>
        <v>0</v>
      </c>
      <c r="H8" s="235"/>
      <c r="I8" s="235">
        <f>SUM(I9:I11)</f>
        <v>0</v>
      </c>
      <c r="J8" s="235"/>
      <c r="K8" s="235">
        <f>SUM(K9:K11)</f>
        <v>0</v>
      </c>
      <c r="L8" s="235"/>
      <c r="M8" s="235">
        <f>SUM(M9:M11)</f>
        <v>0</v>
      </c>
      <c r="N8" s="235"/>
      <c r="O8" s="235">
        <f>SUM(O9:O11)</f>
        <v>0</v>
      </c>
      <c r="P8" s="235"/>
      <c r="Q8" s="235">
        <f>SUM(Q9:Q11)</f>
        <v>0</v>
      </c>
      <c r="R8" s="235"/>
      <c r="S8" s="235"/>
      <c r="T8" s="236"/>
      <c r="U8" s="230"/>
      <c r="V8" s="230">
        <f>SUM(V9:V11)</f>
        <v>20</v>
      </c>
      <c r="W8" s="230"/>
      <c r="X8" s="230"/>
      <c r="AG8" t="s">
        <v>143</v>
      </c>
    </row>
    <row r="9" spans="1:60" outlineLevel="1" x14ac:dyDescent="0.2">
      <c r="A9" s="237">
        <v>1</v>
      </c>
      <c r="B9" s="238" t="s">
        <v>357</v>
      </c>
      <c r="C9" s="251" t="s">
        <v>358</v>
      </c>
      <c r="D9" s="239" t="s">
        <v>359</v>
      </c>
      <c r="E9" s="240">
        <v>20</v>
      </c>
      <c r="F9" s="241"/>
      <c r="G9" s="242">
        <f>ROUND(E9*F9,2)</f>
        <v>0</v>
      </c>
      <c r="H9" s="241"/>
      <c r="I9" s="242">
        <f>ROUND(E9*H9,2)</f>
        <v>0</v>
      </c>
      <c r="J9" s="241"/>
      <c r="K9" s="242">
        <f>ROUND(E9*J9,2)</f>
        <v>0</v>
      </c>
      <c r="L9" s="242">
        <v>15</v>
      </c>
      <c r="M9" s="242">
        <f>G9*(1+L9/100)</f>
        <v>0</v>
      </c>
      <c r="N9" s="242">
        <v>0</v>
      </c>
      <c r="O9" s="242">
        <f>ROUND(E9*N9,2)</f>
        <v>0</v>
      </c>
      <c r="P9" s="242">
        <v>0</v>
      </c>
      <c r="Q9" s="242">
        <f>ROUND(E9*P9,2)</f>
        <v>0</v>
      </c>
      <c r="R9" s="242" t="s">
        <v>360</v>
      </c>
      <c r="S9" s="242" t="s">
        <v>199</v>
      </c>
      <c r="T9" s="243" t="s">
        <v>199</v>
      </c>
      <c r="U9" s="221">
        <v>1</v>
      </c>
      <c r="V9" s="221">
        <f>ROUND(E9*U9,2)</f>
        <v>20</v>
      </c>
      <c r="W9" s="221"/>
      <c r="X9" s="221" t="s">
        <v>149</v>
      </c>
      <c r="Y9" s="212"/>
      <c r="Z9" s="212"/>
      <c r="AA9" s="212"/>
      <c r="AB9" s="212"/>
      <c r="AC9" s="212"/>
      <c r="AD9" s="212"/>
      <c r="AE9" s="212"/>
      <c r="AF9" s="212"/>
      <c r="AG9" s="212" t="s">
        <v>150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19"/>
      <c r="B10" s="220"/>
      <c r="C10" s="254" t="s">
        <v>361</v>
      </c>
      <c r="D10" s="222"/>
      <c r="E10" s="223">
        <v>20</v>
      </c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12"/>
      <c r="Z10" s="212"/>
      <c r="AA10" s="212"/>
      <c r="AB10" s="212"/>
      <c r="AC10" s="212"/>
      <c r="AD10" s="212"/>
      <c r="AE10" s="212"/>
      <c r="AF10" s="212"/>
      <c r="AG10" s="212" t="s">
        <v>157</v>
      </c>
      <c r="AH10" s="212">
        <v>0</v>
      </c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19"/>
      <c r="B11" s="220"/>
      <c r="C11" s="255"/>
      <c r="D11" s="246"/>
      <c r="E11" s="246"/>
      <c r="F11" s="246"/>
      <c r="G11" s="246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12"/>
      <c r="Z11" s="212"/>
      <c r="AA11" s="212"/>
      <c r="AB11" s="212"/>
      <c r="AC11" s="212"/>
      <c r="AD11" s="212"/>
      <c r="AE11" s="212"/>
      <c r="AF11" s="212"/>
      <c r="AG11" s="212" t="s">
        <v>161</v>
      </c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ht="13.6" x14ac:dyDescent="0.2">
      <c r="A12" s="231" t="s">
        <v>142</v>
      </c>
      <c r="B12" s="232" t="s">
        <v>89</v>
      </c>
      <c r="C12" s="250" t="s">
        <v>90</v>
      </c>
      <c r="D12" s="233"/>
      <c r="E12" s="234"/>
      <c r="F12" s="235"/>
      <c r="G12" s="235">
        <f>SUMIF(AG13:AG16,"&lt;&gt;NOR",G13:G16)</f>
        <v>0</v>
      </c>
      <c r="H12" s="235"/>
      <c r="I12" s="235">
        <f>SUM(I13:I16)</f>
        <v>0</v>
      </c>
      <c r="J12" s="235"/>
      <c r="K12" s="235">
        <f>SUM(K13:K16)</f>
        <v>0</v>
      </c>
      <c r="L12" s="235"/>
      <c r="M12" s="235">
        <f>SUM(M13:M16)</f>
        <v>0</v>
      </c>
      <c r="N12" s="235"/>
      <c r="O12" s="235">
        <f>SUM(O13:O16)</f>
        <v>0.04</v>
      </c>
      <c r="P12" s="235"/>
      <c r="Q12" s="235">
        <f>SUM(Q13:Q16)</f>
        <v>0</v>
      </c>
      <c r="R12" s="235"/>
      <c r="S12" s="235"/>
      <c r="T12" s="236"/>
      <c r="U12" s="230"/>
      <c r="V12" s="230">
        <f>SUM(V13:V16)</f>
        <v>9.33</v>
      </c>
      <c r="W12" s="230"/>
      <c r="X12" s="230"/>
      <c r="AG12" t="s">
        <v>143</v>
      </c>
    </row>
    <row r="13" spans="1:60" ht="21.75" outlineLevel="1" x14ac:dyDescent="0.2">
      <c r="A13" s="237">
        <v>2</v>
      </c>
      <c r="B13" s="238" t="s">
        <v>362</v>
      </c>
      <c r="C13" s="251" t="s">
        <v>363</v>
      </c>
      <c r="D13" s="239" t="s">
        <v>209</v>
      </c>
      <c r="E13" s="240">
        <v>133.35499999999999</v>
      </c>
      <c r="F13" s="241"/>
      <c r="G13" s="242">
        <f>ROUND(E13*F13,2)</f>
        <v>0</v>
      </c>
      <c r="H13" s="241"/>
      <c r="I13" s="242">
        <f>ROUND(E13*H13,2)</f>
        <v>0</v>
      </c>
      <c r="J13" s="241"/>
      <c r="K13" s="242">
        <f>ROUND(E13*J13,2)</f>
        <v>0</v>
      </c>
      <c r="L13" s="242">
        <v>15</v>
      </c>
      <c r="M13" s="242">
        <f>G13*(1+L13/100)</f>
        <v>0</v>
      </c>
      <c r="N13" s="242">
        <v>3.2000000000000003E-4</v>
      </c>
      <c r="O13" s="242">
        <f>ROUND(E13*N13,2)</f>
        <v>0.04</v>
      </c>
      <c r="P13" s="242">
        <v>0</v>
      </c>
      <c r="Q13" s="242">
        <f>ROUND(E13*P13,2)</f>
        <v>0</v>
      </c>
      <c r="R13" s="242" t="s">
        <v>360</v>
      </c>
      <c r="S13" s="242" t="s">
        <v>199</v>
      </c>
      <c r="T13" s="243" t="s">
        <v>199</v>
      </c>
      <c r="U13" s="221">
        <v>7.0000000000000007E-2</v>
      </c>
      <c r="V13" s="221">
        <f>ROUND(E13*U13,2)</f>
        <v>9.33</v>
      </c>
      <c r="W13" s="221"/>
      <c r="X13" s="221" t="s">
        <v>149</v>
      </c>
      <c r="Y13" s="212"/>
      <c r="Z13" s="212"/>
      <c r="AA13" s="212"/>
      <c r="AB13" s="212"/>
      <c r="AC13" s="212"/>
      <c r="AD13" s="212"/>
      <c r="AE13" s="212"/>
      <c r="AF13" s="212"/>
      <c r="AG13" s="212" t="s">
        <v>150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19"/>
      <c r="B14" s="220"/>
      <c r="C14" s="256" t="s">
        <v>364</v>
      </c>
      <c r="D14" s="248"/>
      <c r="E14" s="248"/>
      <c r="F14" s="248"/>
      <c r="G14" s="248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12"/>
      <c r="Z14" s="212"/>
      <c r="AA14" s="212"/>
      <c r="AB14" s="212"/>
      <c r="AC14" s="212"/>
      <c r="AD14" s="212"/>
      <c r="AE14" s="212"/>
      <c r="AF14" s="212"/>
      <c r="AG14" s="212" t="s">
        <v>201</v>
      </c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19"/>
      <c r="B15" s="220"/>
      <c r="C15" s="254" t="s">
        <v>365</v>
      </c>
      <c r="D15" s="222"/>
      <c r="E15" s="223">
        <v>133.35499999999999</v>
      </c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12"/>
      <c r="Z15" s="212"/>
      <c r="AA15" s="212"/>
      <c r="AB15" s="212"/>
      <c r="AC15" s="212"/>
      <c r="AD15" s="212"/>
      <c r="AE15" s="212"/>
      <c r="AF15" s="212"/>
      <c r="AG15" s="212" t="s">
        <v>157</v>
      </c>
      <c r="AH15" s="212">
        <v>0</v>
      </c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19"/>
      <c r="B16" s="220"/>
      <c r="C16" s="255"/>
      <c r="D16" s="246"/>
      <c r="E16" s="246"/>
      <c r="F16" s="246"/>
      <c r="G16" s="246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12"/>
      <c r="Z16" s="212"/>
      <c r="AA16" s="212"/>
      <c r="AB16" s="212"/>
      <c r="AC16" s="212"/>
      <c r="AD16" s="212"/>
      <c r="AE16" s="212"/>
      <c r="AF16" s="212"/>
      <c r="AG16" s="212" t="s">
        <v>161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ht="13.6" x14ac:dyDescent="0.2">
      <c r="A17" s="231" t="s">
        <v>142</v>
      </c>
      <c r="B17" s="232" t="s">
        <v>91</v>
      </c>
      <c r="C17" s="250" t="s">
        <v>92</v>
      </c>
      <c r="D17" s="233"/>
      <c r="E17" s="234"/>
      <c r="F17" s="235"/>
      <c r="G17" s="235">
        <f>SUMIF(AG18:AG25,"&lt;&gt;NOR",G18:G25)</f>
        <v>0</v>
      </c>
      <c r="H17" s="235"/>
      <c r="I17" s="235">
        <f>SUM(I18:I25)</f>
        <v>0</v>
      </c>
      <c r="J17" s="235"/>
      <c r="K17" s="235">
        <f>SUM(K18:K25)</f>
        <v>0</v>
      </c>
      <c r="L17" s="235"/>
      <c r="M17" s="235">
        <f>SUM(M18:M25)</f>
        <v>0</v>
      </c>
      <c r="N17" s="235"/>
      <c r="O17" s="235">
        <f>SUM(O18:O25)</f>
        <v>6.51</v>
      </c>
      <c r="P17" s="235"/>
      <c r="Q17" s="235">
        <f>SUM(Q18:Q25)</f>
        <v>0</v>
      </c>
      <c r="R17" s="235"/>
      <c r="S17" s="235"/>
      <c r="T17" s="236"/>
      <c r="U17" s="230"/>
      <c r="V17" s="230">
        <f>SUM(V18:V25)</f>
        <v>127.08</v>
      </c>
      <c r="W17" s="230"/>
      <c r="X17" s="230"/>
      <c r="AG17" t="s">
        <v>143</v>
      </c>
    </row>
    <row r="18" spans="1:60" outlineLevel="1" x14ac:dyDescent="0.2">
      <c r="A18" s="237">
        <v>3</v>
      </c>
      <c r="B18" s="238" t="s">
        <v>366</v>
      </c>
      <c r="C18" s="251" t="s">
        <v>367</v>
      </c>
      <c r="D18" s="239" t="s">
        <v>209</v>
      </c>
      <c r="E18" s="240">
        <v>133.35499999999999</v>
      </c>
      <c r="F18" s="241"/>
      <c r="G18" s="242">
        <f>ROUND(E18*F18,2)</f>
        <v>0</v>
      </c>
      <c r="H18" s="241"/>
      <c r="I18" s="242">
        <f>ROUND(E18*H18,2)</f>
        <v>0</v>
      </c>
      <c r="J18" s="241"/>
      <c r="K18" s="242">
        <f>ROUND(E18*J18,2)</f>
        <v>0</v>
      </c>
      <c r="L18" s="242">
        <v>15</v>
      </c>
      <c r="M18" s="242">
        <f>G18*(1+L18/100)</f>
        <v>0</v>
      </c>
      <c r="N18" s="242">
        <v>6.4999999999999997E-4</v>
      </c>
      <c r="O18" s="242">
        <f>ROUND(E18*N18,2)</f>
        <v>0.09</v>
      </c>
      <c r="P18" s="242">
        <v>0</v>
      </c>
      <c r="Q18" s="242">
        <f>ROUND(E18*P18,2)</f>
        <v>0</v>
      </c>
      <c r="R18" s="242" t="s">
        <v>360</v>
      </c>
      <c r="S18" s="242" t="s">
        <v>199</v>
      </c>
      <c r="T18" s="243" t="s">
        <v>199</v>
      </c>
      <c r="U18" s="221">
        <v>0.21</v>
      </c>
      <c r="V18" s="221">
        <f>ROUND(E18*U18,2)</f>
        <v>28</v>
      </c>
      <c r="W18" s="221"/>
      <c r="X18" s="221" t="s">
        <v>149</v>
      </c>
      <c r="Y18" s="212"/>
      <c r="Z18" s="212"/>
      <c r="AA18" s="212"/>
      <c r="AB18" s="212"/>
      <c r="AC18" s="212"/>
      <c r="AD18" s="212"/>
      <c r="AE18" s="212"/>
      <c r="AF18" s="212"/>
      <c r="AG18" s="212" t="s">
        <v>150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19"/>
      <c r="B19" s="220"/>
      <c r="C19" s="256" t="s">
        <v>368</v>
      </c>
      <c r="D19" s="248"/>
      <c r="E19" s="248"/>
      <c r="F19" s="248"/>
      <c r="G19" s="248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12"/>
      <c r="Z19" s="212"/>
      <c r="AA19" s="212"/>
      <c r="AB19" s="212"/>
      <c r="AC19" s="212"/>
      <c r="AD19" s="212"/>
      <c r="AE19" s="212"/>
      <c r="AF19" s="212"/>
      <c r="AG19" s="212" t="s">
        <v>201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19"/>
      <c r="B20" s="220"/>
      <c r="C20" s="253" t="s">
        <v>369</v>
      </c>
      <c r="D20" s="245"/>
      <c r="E20" s="245"/>
      <c r="F20" s="245"/>
      <c r="G20" s="245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12"/>
      <c r="Z20" s="212"/>
      <c r="AA20" s="212"/>
      <c r="AB20" s="212"/>
      <c r="AC20" s="212"/>
      <c r="AD20" s="212"/>
      <c r="AE20" s="212"/>
      <c r="AF20" s="212"/>
      <c r="AG20" s="212" t="s">
        <v>152</v>
      </c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19"/>
      <c r="B21" s="220"/>
      <c r="C21" s="254" t="s">
        <v>365</v>
      </c>
      <c r="D21" s="222"/>
      <c r="E21" s="223">
        <v>133.35499999999999</v>
      </c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12"/>
      <c r="Z21" s="212"/>
      <c r="AA21" s="212"/>
      <c r="AB21" s="212"/>
      <c r="AC21" s="212"/>
      <c r="AD21" s="212"/>
      <c r="AE21" s="212"/>
      <c r="AF21" s="212"/>
      <c r="AG21" s="212" t="s">
        <v>157</v>
      </c>
      <c r="AH21" s="212">
        <v>0</v>
      </c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19"/>
      <c r="B22" s="220"/>
      <c r="C22" s="255"/>
      <c r="D22" s="246"/>
      <c r="E22" s="246"/>
      <c r="F22" s="246"/>
      <c r="G22" s="246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12"/>
      <c r="Z22" s="212"/>
      <c r="AA22" s="212"/>
      <c r="AB22" s="212"/>
      <c r="AC22" s="212"/>
      <c r="AD22" s="212"/>
      <c r="AE22" s="212"/>
      <c r="AF22" s="212"/>
      <c r="AG22" s="212" t="s">
        <v>161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37">
        <v>4</v>
      </c>
      <c r="B23" s="238" t="s">
        <v>370</v>
      </c>
      <c r="C23" s="251" t="s">
        <v>371</v>
      </c>
      <c r="D23" s="239" t="s">
        <v>209</v>
      </c>
      <c r="E23" s="240">
        <v>133.35499999999999</v>
      </c>
      <c r="F23" s="241"/>
      <c r="G23" s="242">
        <f>ROUND(E23*F23,2)</f>
        <v>0</v>
      </c>
      <c r="H23" s="241"/>
      <c r="I23" s="242">
        <f>ROUND(E23*H23,2)</f>
        <v>0</v>
      </c>
      <c r="J23" s="241"/>
      <c r="K23" s="242">
        <f>ROUND(E23*J23,2)</f>
        <v>0</v>
      </c>
      <c r="L23" s="242">
        <v>15</v>
      </c>
      <c r="M23" s="242">
        <f>G23*(1+L23/100)</f>
        <v>0</v>
      </c>
      <c r="N23" s="242">
        <v>4.8169999999999998E-2</v>
      </c>
      <c r="O23" s="242">
        <f>ROUND(E23*N23,2)</f>
        <v>6.42</v>
      </c>
      <c r="P23" s="242">
        <v>0</v>
      </c>
      <c r="Q23" s="242">
        <f>ROUND(E23*P23,2)</f>
        <v>0</v>
      </c>
      <c r="R23" s="242" t="s">
        <v>360</v>
      </c>
      <c r="S23" s="242" t="s">
        <v>199</v>
      </c>
      <c r="T23" s="243" t="s">
        <v>199</v>
      </c>
      <c r="U23" s="221">
        <v>0.74299999999999999</v>
      </c>
      <c r="V23" s="221">
        <f>ROUND(E23*U23,2)</f>
        <v>99.08</v>
      </c>
      <c r="W23" s="221"/>
      <c r="X23" s="221" t="s">
        <v>149</v>
      </c>
      <c r="Y23" s="212"/>
      <c r="Z23" s="212"/>
      <c r="AA23" s="212"/>
      <c r="AB23" s="212"/>
      <c r="AC23" s="212"/>
      <c r="AD23" s="212"/>
      <c r="AE23" s="212"/>
      <c r="AF23" s="212"/>
      <c r="AG23" s="212" t="s">
        <v>150</v>
      </c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19"/>
      <c r="B24" s="220"/>
      <c r="C24" s="254" t="s">
        <v>365</v>
      </c>
      <c r="D24" s="222"/>
      <c r="E24" s="223">
        <v>133.35499999999999</v>
      </c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12"/>
      <c r="Z24" s="212"/>
      <c r="AA24" s="212"/>
      <c r="AB24" s="212"/>
      <c r="AC24" s="212"/>
      <c r="AD24" s="212"/>
      <c r="AE24" s="212"/>
      <c r="AF24" s="212"/>
      <c r="AG24" s="212" t="s">
        <v>157</v>
      </c>
      <c r="AH24" s="212">
        <v>0</v>
      </c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19"/>
      <c r="B25" s="220"/>
      <c r="C25" s="255"/>
      <c r="D25" s="246"/>
      <c r="E25" s="246"/>
      <c r="F25" s="246"/>
      <c r="G25" s="246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12"/>
      <c r="Z25" s="212"/>
      <c r="AA25" s="212"/>
      <c r="AB25" s="212"/>
      <c r="AC25" s="212"/>
      <c r="AD25" s="212"/>
      <c r="AE25" s="212"/>
      <c r="AF25" s="212"/>
      <c r="AG25" s="212" t="s">
        <v>161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ht="13.6" x14ac:dyDescent="0.2">
      <c r="A26" s="231" t="s">
        <v>142</v>
      </c>
      <c r="B26" s="232" t="s">
        <v>93</v>
      </c>
      <c r="C26" s="250" t="s">
        <v>94</v>
      </c>
      <c r="D26" s="233"/>
      <c r="E26" s="234"/>
      <c r="F26" s="235"/>
      <c r="G26" s="235">
        <f>SUMIF(AG27:AG29,"&lt;&gt;NOR",G27:G29)</f>
        <v>0</v>
      </c>
      <c r="H26" s="235"/>
      <c r="I26" s="235">
        <f>SUM(I27:I29)</f>
        <v>0</v>
      </c>
      <c r="J26" s="235"/>
      <c r="K26" s="235">
        <f>SUM(K27:K29)</f>
        <v>0</v>
      </c>
      <c r="L26" s="235"/>
      <c r="M26" s="235">
        <f>SUM(M27:M29)</f>
        <v>0</v>
      </c>
      <c r="N26" s="235"/>
      <c r="O26" s="235">
        <f>SUM(O27:O29)</f>
        <v>0.56999999999999995</v>
      </c>
      <c r="P26" s="235"/>
      <c r="Q26" s="235">
        <f>SUM(Q27:Q29)</f>
        <v>0</v>
      </c>
      <c r="R26" s="235"/>
      <c r="S26" s="235"/>
      <c r="T26" s="236"/>
      <c r="U26" s="230"/>
      <c r="V26" s="230">
        <f>SUM(V27:V29)</f>
        <v>5.2</v>
      </c>
      <c r="W26" s="230"/>
      <c r="X26" s="230"/>
      <c r="AG26" t="s">
        <v>143</v>
      </c>
    </row>
    <row r="27" spans="1:60" outlineLevel="1" x14ac:dyDescent="0.2">
      <c r="A27" s="237">
        <v>5</v>
      </c>
      <c r="B27" s="238" t="s">
        <v>372</v>
      </c>
      <c r="C27" s="251" t="s">
        <v>373</v>
      </c>
      <c r="D27" s="239" t="s">
        <v>209</v>
      </c>
      <c r="E27" s="240">
        <v>6.9</v>
      </c>
      <c r="F27" s="241"/>
      <c r="G27" s="242">
        <f>ROUND(E27*F27,2)</f>
        <v>0</v>
      </c>
      <c r="H27" s="241"/>
      <c r="I27" s="242">
        <f>ROUND(E27*H27,2)</f>
        <v>0</v>
      </c>
      <c r="J27" s="241"/>
      <c r="K27" s="242">
        <f>ROUND(E27*J27,2)</f>
        <v>0</v>
      </c>
      <c r="L27" s="242">
        <v>15</v>
      </c>
      <c r="M27" s="242">
        <f>G27*(1+L27/100)</f>
        <v>0</v>
      </c>
      <c r="N27" s="242">
        <v>8.1900000000000001E-2</v>
      </c>
      <c r="O27" s="242">
        <f>ROUND(E27*N27,2)</f>
        <v>0.56999999999999995</v>
      </c>
      <c r="P27" s="242">
        <v>0</v>
      </c>
      <c r="Q27" s="242">
        <f>ROUND(E27*P27,2)</f>
        <v>0</v>
      </c>
      <c r="R27" s="242" t="s">
        <v>360</v>
      </c>
      <c r="S27" s="242" t="s">
        <v>199</v>
      </c>
      <c r="T27" s="243" t="s">
        <v>199</v>
      </c>
      <c r="U27" s="221">
        <v>0.754</v>
      </c>
      <c r="V27" s="221">
        <f>ROUND(E27*U27,2)</f>
        <v>5.2</v>
      </c>
      <c r="W27" s="221"/>
      <c r="X27" s="221" t="s">
        <v>149</v>
      </c>
      <c r="Y27" s="212"/>
      <c r="Z27" s="212"/>
      <c r="AA27" s="212"/>
      <c r="AB27" s="212"/>
      <c r="AC27" s="212"/>
      <c r="AD27" s="212"/>
      <c r="AE27" s="212"/>
      <c r="AF27" s="212"/>
      <c r="AG27" s="212" t="s">
        <v>150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ht="21.75" outlineLevel="1" x14ac:dyDescent="0.2">
      <c r="A28" s="219"/>
      <c r="B28" s="220"/>
      <c r="C28" s="254" t="s">
        <v>374</v>
      </c>
      <c r="D28" s="222"/>
      <c r="E28" s="223">
        <v>6.9</v>
      </c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12"/>
      <c r="Z28" s="212"/>
      <c r="AA28" s="212"/>
      <c r="AB28" s="212"/>
      <c r="AC28" s="212"/>
      <c r="AD28" s="212"/>
      <c r="AE28" s="212"/>
      <c r="AF28" s="212"/>
      <c r="AG28" s="212" t="s">
        <v>157</v>
      </c>
      <c r="AH28" s="212">
        <v>0</v>
      </c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19"/>
      <c r="B29" s="220"/>
      <c r="C29" s="255"/>
      <c r="D29" s="246"/>
      <c r="E29" s="246"/>
      <c r="F29" s="246"/>
      <c r="G29" s="246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12"/>
      <c r="Z29" s="212"/>
      <c r="AA29" s="212"/>
      <c r="AB29" s="212"/>
      <c r="AC29" s="212"/>
      <c r="AD29" s="212"/>
      <c r="AE29" s="212"/>
      <c r="AF29" s="212"/>
      <c r="AG29" s="212" t="s">
        <v>161</v>
      </c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ht="13.6" x14ac:dyDescent="0.2">
      <c r="A30" s="231" t="s">
        <v>142</v>
      </c>
      <c r="B30" s="232" t="s">
        <v>95</v>
      </c>
      <c r="C30" s="250" t="s">
        <v>96</v>
      </c>
      <c r="D30" s="233"/>
      <c r="E30" s="234"/>
      <c r="F30" s="235"/>
      <c r="G30" s="235">
        <f>SUMIF(AG31:AG47,"&lt;&gt;NOR",G31:G47)</f>
        <v>0</v>
      </c>
      <c r="H30" s="235"/>
      <c r="I30" s="235">
        <f>SUM(I31:I47)</f>
        <v>0</v>
      </c>
      <c r="J30" s="235"/>
      <c r="K30" s="235">
        <f>SUM(K31:K47)</f>
        <v>0</v>
      </c>
      <c r="L30" s="235"/>
      <c r="M30" s="235">
        <f>SUM(M31:M47)</f>
        <v>0</v>
      </c>
      <c r="N30" s="235"/>
      <c r="O30" s="235">
        <f>SUM(O31:O47)</f>
        <v>0.1</v>
      </c>
      <c r="P30" s="235"/>
      <c r="Q30" s="235">
        <f>SUM(Q31:Q47)</f>
        <v>0</v>
      </c>
      <c r="R30" s="235"/>
      <c r="S30" s="235"/>
      <c r="T30" s="236"/>
      <c r="U30" s="230"/>
      <c r="V30" s="230">
        <f>SUM(V31:V47)</f>
        <v>25.939999999999998</v>
      </c>
      <c r="W30" s="230"/>
      <c r="X30" s="230"/>
      <c r="AG30" t="s">
        <v>143</v>
      </c>
    </row>
    <row r="31" spans="1:60" ht="21.75" outlineLevel="1" x14ac:dyDescent="0.2">
      <c r="A31" s="237">
        <v>6</v>
      </c>
      <c r="B31" s="238" t="s">
        <v>375</v>
      </c>
      <c r="C31" s="251" t="s">
        <v>376</v>
      </c>
      <c r="D31" s="239" t="s">
        <v>209</v>
      </c>
      <c r="E31" s="240">
        <v>123.51</v>
      </c>
      <c r="F31" s="241"/>
      <c r="G31" s="242">
        <f>ROUND(E31*F31,2)</f>
        <v>0</v>
      </c>
      <c r="H31" s="241"/>
      <c r="I31" s="242">
        <f>ROUND(E31*H31,2)</f>
        <v>0</v>
      </c>
      <c r="J31" s="241"/>
      <c r="K31" s="242">
        <f>ROUND(E31*J31,2)</f>
        <v>0</v>
      </c>
      <c r="L31" s="242">
        <v>15</v>
      </c>
      <c r="M31" s="242">
        <f>G31*(1+L31/100)</f>
        <v>0</v>
      </c>
      <c r="N31" s="242">
        <v>0</v>
      </c>
      <c r="O31" s="242">
        <f>ROUND(E31*N31,2)</f>
        <v>0</v>
      </c>
      <c r="P31" s="242">
        <v>0</v>
      </c>
      <c r="Q31" s="242">
        <f>ROUND(E31*P31,2)</f>
        <v>0</v>
      </c>
      <c r="R31" s="242" t="s">
        <v>377</v>
      </c>
      <c r="S31" s="242" t="s">
        <v>199</v>
      </c>
      <c r="T31" s="243" t="s">
        <v>199</v>
      </c>
      <c r="U31" s="221">
        <v>0.12</v>
      </c>
      <c r="V31" s="221">
        <f>ROUND(E31*U31,2)</f>
        <v>14.82</v>
      </c>
      <c r="W31" s="221"/>
      <c r="X31" s="221" t="s">
        <v>149</v>
      </c>
      <c r="Y31" s="212"/>
      <c r="Z31" s="212"/>
      <c r="AA31" s="212"/>
      <c r="AB31" s="212"/>
      <c r="AC31" s="212"/>
      <c r="AD31" s="212"/>
      <c r="AE31" s="212"/>
      <c r="AF31" s="212"/>
      <c r="AG31" s="212" t="s">
        <v>150</v>
      </c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">
      <c r="A32" s="219"/>
      <c r="B32" s="220"/>
      <c r="C32" s="256" t="s">
        <v>378</v>
      </c>
      <c r="D32" s="248"/>
      <c r="E32" s="248"/>
      <c r="F32" s="248"/>
      <c r="G32" s="248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12"/>
      <c r="Z32" s="212"/>
      <c r="AA32" s="212"/>
      <c r="AB32" s="212"/>
      <c r="AC32" s="212"/>
      <c r="AD32" s="212"/>
      <c r="AE32" s="212"/>
      <c r="AF32" s="212"/>
      <c r="AG32" s="212" t="s">
        <v>201</v>
      </c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">
      <c r="A33" s="219"/>
      <c r="B33" s="220"/>
      <c r="C33" s="253" t="s">
        <v>379</v>
      </c>
      <c r="D33" s="245"/>
      <c r="E33" s="245"/>
      <c r="F33" s="245"/>
      <c r="G33" s="245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12"/>
      <c r="Z33" s="212"/>
      <c r="AA33" s="212"/>
      <c r="AB33" s="212"/>
      <c r="AC33" s="212"/>
      <c r="AD33" s="212"/>
      <c r="AE33" s="212"/>
      <c r="AF33" s="212"/>
      <c r="AG33" s="212" t="s">
        <v>152</v>
      </c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">
      <c r="A34" s="219"/>
      <c r="B34" s="220"/>
      <c r="C34" s="254" t="s">
        <v>380</v>
      </c>
      <c r="D34" s="222"/>
      <c r="E34" s="223">
        <v>123.51</v>
      </c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12"/>
      <c r="Z34" s="212"/>
      <c r="AA34" s="212"/>
      <c r="AB34" s="212"/>
      <c r="AC34" s="212"/>
      <c r="AD34" s="212"/>
      <c r="AE34" s="212"/>
      <c r="AF34" s="212"/>
      <c r="AG34" s="212" t="s">
        <v>157</v>
      </c>
      <c r="AH34" s="212">
        <v>0</v>
      </c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">
      <c r="A35" s="219"/>
      <c r="B35" s="220"/>
      <c r="C35" s="255"/>
      <c r="D35" s="246"/>
      <c r="E35" s="246"/>
      <c r="F35" s="246"/>
      <c r="G35" s="246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12"/>
      <c r="Z35" s="212"/>
      <c r="AA35" s="212"/>
      <c r="AB35" s="212"/>
      <c r="AC35" s="212"/>
      <c r="AD35" s="212"/>
      <c r="AE35" s="212"/>
      <c r="AF35" s="212"/>
      <c r="AG35" s="212" t="s">
        <v>161</v>
      </c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ht="32.6" outlineLevel="1" x14ac:dyDescent="0.2">
      <c r="A36" s="237">
        <v>7</v>
      </c>
      <c r="B36" s="238" t="s">
        <v>381</v>
      </c>
      <c r="C36" s="251" t="s">
        <v>382</v>
      </c>
      <c r="D36" s="239" t="s">
        <v>209</v>
      </c>
      <c r="E36" s="240">
        <v>123.51</v>
      </c>
      <c r="F36" s="241"/>
      <c r="G36" s="242">
        <f>ROUND(E36*F36,2)</f>
        <v>0</v>
      </c>
      <c r="H36" s="241"/>
      <c r="I36" s="242">
        <f>ROUND(E36*H36,2)</f>
        <v>0</v>
      </c>
      <c r="J36" s="241"/>
      <c r="K36" s="242">
        <f>ROUND(E36*J36,2)</f>
        <v>0</v>
      </c>
      <c r="L36" s="242">
        <v>15</v>
      </c>
      <c r="M36" s="242">
        <f>G36*(1+L36/100)</f>
        <v>0</v>
      </c>
      <c r="N36" s="242">
        <v>8.4999999999999995E-4</v>
      </c>
      <c r="O36" s="242">
        <f>ROUND(E36*N36,2)</f>
        <v>0.1</v>
      </c>
      <c r="P36" s="242">
        <v>0</v>
      </c>
      <c r="Q36" s="242">
        <f>ROUND(E36*P36,2)</f>
        <v>0</v>
      </c>
      <c r="R36" s="242" t="s">
        <v>377</v>
      </c>
      <c r="S36" s="242" t="s">
        <v>199</v>
      </c>
      <c r="T36" s="243" t="s">
        <v>199</v>
      </c>
      <c r="U36" s="221">
        <v>0.01</v>
      </c>
      <c r="V36" s="221">
        <f>ROUND(E36*U36,2)</f>
        <v>1.24</v>
      </c>
      <c r="W36" s="221"/>
      <c r="X36" s="221" t="s">
        <v>149</v>
      </c>
      <c r="Y36" s="212"/>
      <c r="Z36" s="212"/>
      <c r="AA36" s="212"/>
      <c r="AB36" s="212"/>
      <c r="AC36" s="212"/>
      <c r="AD36" s="212"/>
      <c r="AE36" s="212"/>
      <c r="AF36" s="212"/>
      <c r="AG36" s="212" t="s">
        <v>150</v>
      </c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">
      <c r="A37" s="219"/>
      <c r="B37" s="220"/>
      <c r="C37" s="256" t="s">
        <v>378</v>
      </c>
      <c r="D37" s="248"/>
      <c r="E37" s="248"/>
      <c r="F37" s="248"/>
      <c r="G37" s="248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12"/>
      <c r="Z37" s="212"/>
      <c r="AA37" s="212"/>
      <c r="AB37" s="212"/>
      <c r="AC37" s="212"/>
      <c r="AD37" s="212"/>
      <c r="AE37" s="212"/>
      <c r="AF37" s="212"/>
      <c r="AG37" s="212" t="s">
        <v>201</v>
      </c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">
      <c r="A38" s="219"/>
      <c r="B38" s="220"/>
      <c r="C38" s="254" t="s">
        <v>383</v>
      </c>
      <c r="D38" s="222"/>
      <c r="E38" s="223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12"/>
      <c r="Z38" s="212"/>
      <c r="AA38" s="212"/>
      <c r="AB38" s="212"/>
      <c r="AC38" s="212"/>
      <c r="AD38" s="212"/>
      <c r="AE38" s="212"/>
      <c r="AF38" s="212"/>
      <c r="AG38" s="212" t="s">
        <v>157</v>
      </c>
      <c r="AH38" s="212">
        <v>0</v>
      </c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 x14ac:dyDescent="0.2">
      <c r="A39" s="219"/>
      <c r="B39" s="220"/>
      <c r="C39" s="254" t="s">
        <v>380</v>
      </c>
      <c r="D39" s="222"/>
      <c r="E39" s="223">
        <v>123.51</v>
      </c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12"/>
      <c r="Z39" s="212"/>
      <c r="AA39" s="212"/>
      <c r="AB39" s="212"/>
      <c r="AC39" s="212"/>
      <c r="AD39" s="212"/>
      <c r="AE39" s="212"/>
      <c r="AF39" s="212"/>
      <c r="AG39" s="212" t="s">
        <v>157</v>
      </c>
      <c r="AH39" s="212">
        <v>0</v>
      </c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">
      <c r="A40" s="219"/>
      <c r="B40" s="220"/>
      <c r="C40" s="255"/>
      <c r="D40" s="246"/>
      <c r="E40" s="246"/>
      <c r="F40" s="246"/>
      <c r="G40" s="246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12"/>
      <c r="Z40" s="212"/>
      <c r="AA40" s="212"/>
      <c r="AB40" s="212"/>
      <c r="AC40" s="212"/>
      <c r="AD40" s="212"/>
      <c r="AE40" s="212"/>
      <c r="AF40" s="212"/>
      <c r="AG40" s="212" t="s">
        <v>161</v>
      </c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">
      <c r="A41" s="237">
        <v>8</v>
      </c>
      <c r="B41" s="238" t="s">
        <v>384</v>
      </c>
      <c r="C41" s="251" t="s">
        <v>385</v>
      </c>
      <c r="D41" s="239" t="s">
        <v>386</v>
      </c>
      <c r="E41" s="240">
        <v>30</v>
      </c>
      <c r="F41" s="241"/>
      <c r="G41" s="242">
        <f>ROUND(E41*F41,2)</f>
        <v>0</v>
      </c>
      <c r="H41" s="241"/>
      <c r="I41" s="242">
        <f>ROUND(E41*H41,2)</f>
        <v>0</v>
      </c>
      <c r="J41" s="241"/>
      <c r="K41" s="242">
        <f>ROUND(E41*J41,2)</f>
        <v>0</v>
      </c>
      <c r="L41" s="242">
        <v>15</v>
      </c>
      <c r="M41" s="242">
        <f>G41*(1+L41/100)</f>
        <v>0</v>
      </c>
      <c r="N41" s="242">
        <v>0</v>
      </c>
      <c r="O41" s="242">
        <f>ROUND(E41*N41,2)</f>
        <v>0</v>
      </c>
      <c r="P41" s="242">
        <v>0</v>
      </c>
      <c r="Q41" s="242">
        <f>ROUND(E41*P41,2)</f>
        <v>0</v>
      </c>
      <c r="R41" s="242" t="s">
        <v>377</v>
      </c>
      <c r="S41" s="242" t="s">
        <v>199</v>
      </c>
      <c r="T41" s="243" t="s">
        <v>199</v>
      </c>
      <c r="U41" s="221">
        <v>0</v>
      </c>
      <c r="V41" s="221">
        <f>ROUND(E41*U41,2)</f>
        <v>0</v>
      </c>
      <c r="W41" s="221"/>
      <c r="X41" s="221" t="s">
        <v>149</v>
      </c>
      <c r="Y41" s="212"/>
      <c r="Z41" s="212"/>
      <c r="AA41" s="212"/>
      <c r="AB41" s="212"/>
      <c r="AC41" s="212"/>
      <c r="AD41" s="212"/>
      <c r="AE41" s="212"/>
      <c r="AF41" s="212"/>
      <c r="AG41" s="212" t="s">
        <v>150</v>
      </c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">
      <c r="A42" s="219"/>
      <c r="B42" s="220"/>
      <c r="C42" s="254" t="s">
        <v>387</v>
      </c>
      <c r="D42" s="222"/>
      <c r="E42" s="223">
        <v>15</v>
      </c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12"/>
      <c r="Z42" s="212"/>
      <c r="AA42" s="212"/>
      <c r="AB42" s="212"/>
      <c r="AC42" s="212"/>
      <c r="AD42" s="212"/>
      <c r="AE42" s="212"/>
      <c r="AF42" s="212"/>
      <c r="AG42" s="212" t="s">
        <v>157</v>
      </c>
      <c r="AH42" s="212">
        <v>0</v>
      </c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 x14ac:dyDescent="0.2">
      <c r="A43" s="219"/>
      <c r="B43" s="220"/>
      <c r="C43" s="254" t="s">
        <v>388</v>
      </c>
      <c r="D43" s="222"/>
      <c r="E43" s="223">
        <v>15</v>
      </c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12"/>
      <c r="Z43" s="212"/>
      <c r="AA43" s="212"/>
      <c r="AB43" s="212"/>
      <c r="AC43" s="212"/>
      <c r="AD43" s="212"/>
      <c r="AE43" s="212"/>
      <c r="AF43" s="212"/>
      <c r="AG43" s="212" t="s">
        <v>157</v>
      </c>
      <c r="AH43" s="212">
        <v>0</v>
      </c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 x14ac:dyDescent="0.2">
      <c r="A44" s="219"/>
      <c r="B44" s="220"/>
      <c r="C44" s="255"/>
      <c r="D44" s="246"/>
      <c r="E44" s="246"/>
      <c r="F44" s="246"/>
      <c r="G44" s="246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12"/>
      <c r="Z44" s="212"/>
      <c r="AA44" s="212"/>
      <c r="AB44" s="212"/>
      <c r="AC44" s="212"/>
      <c r="AD44" s="212"/>
      <c r="AE44" s="212"/>
      <c r="AF44" s="212"/>
      <c r="AG44" s="212" t="s">
        <v>161</v>
      </c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">
      <c r="A45" s="237">
        <v>9</v>
      </c>
      <c r="B45" s="238" t="s">
        <v>389</v>
      </c>
      <c r="C45" s="251" t="s">
        <v>390</v>
      </c>
      <c r="D45" s="239" t="s">
        <v>209</v>
      </c>
      <c r="E45" s="240">
        <v>123.51</v>
      </c>
      <c r="F45" s="241"/>
      <c r="G45" s="242">
        <f>ROUND(E45*F45,2)</f>
        <v>0</v>
      </c>
      <c r="H45" s="241"/>
      <c r="I45" s="242">
        <f>ROUND(E45*H45,2)</f>
        <v>0</v>
      </c>
      <c r="J45" s="241"/>
      <c r="K45" s="242">
        <f>ROUND(E45*J45,2)</f>
        <v>0</v>
      </c>
      <c r="L45" s="242">
        <v>15</v>
      </c>
      <c r="M45" s="242">
        <f>G45*(1+L45/100)</f>
        <v>0</v>
      </c>
      <c r="N45" s="242">
        <v>0</v>
      </c>
      <c r="O45" s="242">
        <f>ROUND(E45*N45,2)</f>
        <v>0</v>
      </c>
      <c r="P45" s="242">
        <v>0</v>
      </c>
      <c r="Q45" s="242">
        <f>ROUND(E45*P45,2)</f>
        <v>0</v>
      </c>
      <c r="R45" s="242" t="s">
        <v>377</v>
      </c>
      <c r="S45" s="242" t="s">
        <v>199</v>
      </c>
      <c r="T45" s="243" t="s">
        <v>199</v>
      </c>
      <c r="U45" s="221">
        <v>0.08</v>
      </c>
      <c r="V45" s="221">
        <f>ROUND(E45*U45,2)</f>
        <v>9.8800000000000008</v>
      </c>
      <c r="W45" s="221"/>
      <c r="X45" s="221" t="s">
        <v>149</v>
      </c>
      <c r="Y45" s="212"/>
      <c r="Z45" s="212"/>
      <c r="AA45" s="212"/>
      <c r="AB45" s="212"/>
      <c r="AC45" s="212"/>
      <c r="AD45" s="212"/>
      <c r="AE45" s="212"/>
      <c r="AF45" s="212"/>
      <c r="AG45" s="212" t="s">
        <v>150</v>
      </c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 x14ac:dyDescent="0.2">
      <c r="A46" s="219"/>
      <c r="B46" s="220"/>
      <c r="C46" s="254" t="s">
        <v>380</v>
      </c>
      <c r="D46" s="222"/>
      <c r="E46" s="223">
        <v>123.51</v>
      </c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12"/>
      <c r="Z46" s="212"/>
      <c r="AA46" s="212"/>
      <c r="AB46" s="212"/>
      <c r="AC46" s="212"/>
      <c r="AD46" s="212"/>
      <c r="AE46" s="212"/>
      <c r="AF46" s="212"/>
      <c r="AG46" s="212" t="s">
        <v>157</v>
      </c>
      <c r="AH46" s="212">
        <v>0</v>
      </c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">
      <c r="A47" s="219"/>
      <c r="B47" s="220"/>
      <c r="C47" s="255"/>
      <c r="D47" s="246"/>
      <c r="E47" s="246"/>
      <c r="F47" s="246"/>
      <c r="G47" s="246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12"/>
      <c r="Z47" s="212"/>
      <c r="AA47" s="212"/>
      <c r="AB47" s="212"/>
      <c r="AC47" s="212"/>
      <c r="AD47" s="212"/>
      <c r="AE47" s="212"/>
      <c r="AF47" s="212"/>
      <c r="AG47" s="212" t="s">
        <v>161</v>
      </c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ht="13.6" x14ac:dyDescent="0.2">
      <c r="A48" s="231" t="s">
        <v>142</v>
      </c>
      <c r="B48" s="232" t="s">
        <v>101</v>
      </c>
      <c r="C48" s="250" t="s">
        <v>102</v>
      </c>
      <c r="D48" s="233"/>
      <c r="E48" s="234"/>
      <c r="F48" s="235"/>
      <c r="G48" s="235">
        <f>SUMIF(AG49:AG51,"&lt;&gt;NOR",G49:G51)</f>
        <v>0</v>
      </c>
      <c r="H48" s="235"/>
      <c r="I48" s="235">
        <f>SUM(I49:I51)</f>
        <v>0</v>
      </c>
      <c r="J48" s="235"/>
      <c r="K48" s="235">
        <f>SUM(K49:K51)</f>
        <v>0</v>
      </c>
      <c r="L48" s="235"/>
      <c r="M48" s="235">
        <f>SUM(M49:M51)</f>
        <v>0</v>
      </c>
      <c r="N48" s="235"/>
      <c r="O48" s="235">
        <f>SUM(O49:O51)</f>
        <v>0</v>
      </c>
      <c r="P48" s="235"/>
      <c r="Q48" s="235">
        <f>SUM(Q49:Q51)</f>
        <v>0</v>
      </c>
      <c r="R48" s="235"/>
      <c r="S48" s="235"/>
      <c r="T48" s="236"/>
      <c r="U48" s="230"/>
      <c r="V48" s="230">
        <f>SUM(V49:V51)</f>
        <v>6.78</v>
      </c>
      <c r="W48" s="230"/>
      <c r="X48" s="230"/>
      <c r="AG48" t="s">
        <v>143</v>
      </c>
    </row>
    <row r="49" spans="1:60" ht="32.6" outlineLevel="1" x14ac:dyDescent="0.2">
      <c r="A49" s="237">
        <v>10</v>
      </c>
      <c r="B49" s="238" t="s">
        <v>232</v>
      </c>
      <c r="C49" s="251" t="s">
        <v>233</v>
      </c>
      <c r="D49" s="239" t="s">
        <v>234</v>
      </c>
      <c r="E49" s="240">
        <v>7.22316</v>
      </c>
      <c r="F49" s="241"/>
      <c r="G49" s="242">
        <f>ROUND(E49*F49,2)</f>
        <v>0</v>
      </c>
      <c r="H49" s="241"/>
      <c r="I49" s="242">
        <f>ROUND(E49*H49,2)</f>
        <v>0</v>
      </c>
      <c r="J49" s="241"/>
      <c r="K49" s="242">
        <f>ROUND(E49*J49,2)</f>
        <v>0</v>
      </c>
      <c r="L49" s="242">
        <v>15</v>
      </c>
      <c r="M49" s="242">
        <f>G49*(1+L49/100)</f>
        <v>0</v>
      </c>
      <c r="N49" s="242">
        <v>0</v>
      </c>
      <c r="O49" s="242">
        <f>ROUND(E49*N49,2)</f>
        <v>0</v>
      </c>
      <c r="P49" s="242">
        <v>0</v>
      </c>
      <c r="Q49" s="242">
        <f>ROUND(E49*P49,2)</f>
        <v>0</v>
      </c>
      <c r="R49" s="242" t="s">
        <v>235</v>
      </c>
      <c r="S49" s="242" t="s">
        <v>199</v>
      </c>
      <c r="T49" s="243" t="s">
        <v>199</v>
      </c>
      <c r="U49" s="221">
        <v>0.9385</v>
      </c>
      <c r="V49" s="221">
        <f>ROUND(E49*U49,2)</f>
        <v>6.78</v>
      </c>
      <c r="W49" s="221"/>
      <c r="X49" s="221" t="s">
        <v>236</v>
      </c>
      <c r="Y49" s="212"/>
      <c r="Z49" s="212"/>
      <c r="AA49" s="212"/>
      <c r="AB49" s="212"/>
      <c r="AC49" s="212"/>
      <c r="AD49" s="212"/>
      <c r="AE49" s="212"/>
      <c r="AF49" s="212"/>
      <c r="AG49" s="212" t="s">
        <v>237</v>
      </c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">
      <c r="A50" s="219"/>
      <c r="B50" s="220"/>
      <c r="C50" s="256" t="s">
        <v>238</v>
      </c>
      <c r="D50" s="248"/>
      <c r="E50" s="248"/>
      <c r="F50" s="248"/>
      <c r="G50" s="248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12"/>
      <c r="Z50" s="212"/>
      <c r="AA50" s="212"/>
      <c r="AB50" s="212"/>
      <c r="AC50" s="212"/>
      <c r="AD50" s="212"/>
      <c r="AE50" s="212"/>
      <c r="AF50" s="212"/>
      <c r="AG50" s="212" t="s">
        <v>201</v>
      </c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">
      <c r="A51" s="219"/>
      <c r="B51" s="220"/>
      <c r="C51" s="255"/>
      <c r="D51" s="246"/>
      <c r="E51" s="246"/>
      <c r="F51" s="246"/>
      <c r="G51" s="246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12"/>
      <c r="Z51" s="212"/>
      <c r="AA51" s="212"/>
      <c r="AB51" s="212"/>
      <c r="AC51" s="212"/>
      <c r="AD51" s="212"/>
      <c r="AE51" s="212"/>
      <c r="AF51" s="212"/>
      <c r="AG51" s="212" t="s">
        <v>161</v>
      </c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ht="13.6" x14ac:dyDescent="0.2">
      <c r="A52" s="231" t="s">
        <v>142</v>
      </c>
      <c r="B52" s="232" t="s">
        <v>105</v>
      </c>
      <c r="C52" s="250" t="s">
        <v>106</v>
      </c>
      <c r="D52" s="233"/>
      <c r="E52" s="234"/>
      <c r="F52" s="235"/>
      <c r="G52" s="235">
        <f>SUMIF(AG53:AG67,"&lt;&gt;NOR",G53:G67)</f>
        <v>0</v>
      </c>
      <c r="H52" s="235"/>
      <c r="I52" s="235">
        <f>SUM(I53:I67)</f>
        <v>0</v>
      </c>
      <c r="J52" s="235"/>
      <c r="K52" s="235">
        <f>SUM(K53:K67)</f>
        <v>0</v>
      </c>
      <c r="L52" s="235"/>
      <c r="M52" s="235">
        <f>SUM(M53:M67)</f>
        <v>0</v>
      </c>
      <c r="N52" s="235"/>
      <c r="O52" s="235">
        <f>SUM(O53:O67)</f>
        <v>0.06</v>
      </c>
      <c r="P52" s="235"/>
      <c r="Q52" s="235">
        <f>SUM(Q53:Q67)</f>
        <v>0</v>
      </c>
      <c r="R52" s="235"/>
      <c r="S52" s="235"/>
      <c r="T52" s="236"/>
      <c r="U52" s="230"/>
      <c r="V52" s="230">
        <f>SUM(V53:V67)</f>
        <v>3.5</v>
      </c>
      <c r="W52" s="230"/>
      <c r="X52" s="230"/>
      <c r="AG52" t="s">
        <v>143</v>
      </c>
    </row>
    <row r="53" spans="1:60" ht="21.75" outlineLevel="1" x14ac:dyDescent="0.2">
      <c r="A53" s="237">
        <v>11</v>
      </c>
      <c r="B53" s="238" t="s">
        <v>391</v>
      </c>
      <c r="C53" s="251" t="s">
        <v>392</v>
      </c>
      <c r="D53" s="239" t="s">
        <v>209</v>
      </c>
      <c r="E53" s="240">
        <v>6.25</v>
      </c>
      <c r="F53" s="241"/>
      <c r="G53" s="242">
        <f>ROUND(E53*F53,2)</f>
        <v>0</v>
      </c>
      <c r="H53" s="241"/>
      <c r="I53" s="242">
        <f>ROUND(E53*H53,2)</f>
        <v>0</v>
      </c>
      <c r="J53" s="241"/>
      <c r="K53" s="242">
        <f>ROUND(E53*J53,2)</f>
        <v>0</v>
      </c>
      <c r="L53" s="242">
        <v>15</v>
      </c>
      <c r="M53" s="242">
        <f>G53*(1+L53/100)</f>
        <v>0</v>
      </c>
      <c r="N53" s="242">
        <v>3.3E-4</v>
      </c>
      <c r="O53" s="242">
        <f>ROUND(E53*N53,2)</f>
        <v>0</v>
      </c>
      <c r="P53" s="242">
        <v>0</v>
      </c>
      <c r="Q53" s="242">
        <f>ROUND(E53*P53,2)</f>
        <v>0</v>
      </c>
      <c r="R53" s="242" t="s">
        <v>393</v>
      </c>
      <c r="S53" s="242" t="s">
        <v>199</v>
      </c>
      <c r="T53" s="243" t="s">
        <v>199</v>
      </c>
      <c r="U53" s="221">
        <v>0.03</v>
      </c>
      <c r="V53" s="221">
        <f>ROUND(E53*U53,2)</f>
        <v>0.19</v>
      </c>
      <c r="W53" s="221"/>
      <c r="X53" s="221" t="s">
        <v>149</v>
      </c>
      <c r="Y53" s="212"/>
      <c r="Z53" s="212"/>
      <c r="AA53" s="212"/>
      <c r="AB53" s="212"/>
      <c r="AC53" s="212"/>
      <c r="AD53" s="212"/>
      <c r="AE53" s="212"/>
      <c r="AF53" s="212"/>
      <c r="AG53" s="212" t="s">
        <v>150</v>
      </c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 x14ac:dyDescent="0.2">
      <c r="A54" s="219"/>
      <c r="B54" s="220"/>
      <c r="C54" s="254" t="s">
        <v>394</v>
      </c>
      <c r="D54" s="222"/>
      <c r="E54" s="223">
        <v>6.25</v>
      </c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12"/>
      <c r="Z54" s="212"/>
      <c r="AA54" s="212"/>
      <c r="AB54" s="212"/>
      <c r="AC54" s="212"/>
      <c r="AD54" s="212"/>
      <c r="AE54" s="212"/>
      <c r="AF54" s="212"/>
      <c r="AG54" s="212" t="s">
        <v>157</v>
      </c>
      <c r="AH54" s="212">
        <v>0</v>
      </c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 x14ac:dyDescent="0.2">
      <c r="A55" s="219"/>
      <c r="B55" s="220"/>
      <c r="C55" s="255"/>
      <c r="D55" s="246"/>
      <c r="E55" s="246"/>
      <c r="F55" s="246"/>
      <c r="G55" s="246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12"/>
      <c r="Z55" s="212"/>
      <c r="AA55" s="212"/>
      <c r="AB55" s="212"/>
      <c r="AC55" s="212"/>
      <c r="AD55" s="212"/>
      <c r="AE55" s="212"/>
      <c r="AF55" s="212"/>
      <c r="AG55" s="212" t="s">
        <v>161</v>
      </c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ht="32.6" outlineLevel="1" x14ac:dyDescent="0.2">
      <c r="A56" s="237">
        <v>12</v>
      </c>
      <c r="B56" s="238" t="s">
        <v>395</v>
      </c>
      <c r="C56" s="251" t="s">
        <v>396</v>
      </c>
      <c r="D56" s="239" t="s">
        <v>209</v>
      </c>
      <c r="E56" s="240">
        <v>6.25</v>
      </c>
      <c r="F56" s="241"/>
      <c r="G56" s="242">
        <f>ROUND(E56*F56,2)</f>
        <v>0</v>
      </c>
      <c r="H56" s="241"/>
      <c r="I56" s="242">
        <f>ROUND(E56*H56,2)</f>
        <v>0</v>
      </c>
      <c r="J56" s="241"/>
      <c r="K56" s="242">
        <f>ROUND(E56*J56,2)</f>
        <v>0</v>
      </c>
      <c r="L56" s="242">
        <v>15</v>
      </c>
      <c r="M56" s="242">
        <f>G56*(1+L56/100)</f>
        <v>0</v>
      </c>
      <c r="N56" s="242">
        <v>5.1999999999999995E-4</v>
      </c>
      <c r="O56" s="242">
        <f>ROUND(E56*N56,2)</f>
        <v>0</v>
      </c>
      <c r="P56" s="242">
        <v>0</v>
      </c>
      <c r="Q56" s="242">
        <f>ROUND(E56*P56,2)</f>
        <v>0</v>
      </c>
      <c r="R56" s="242" t="s">
        <v>393</v>
      </c>
      <c r="S56" s="242" t="s">
        <v>199</v>
      </c>
      <c r="T56" s="243" t="s">
        <v>199</v>
      </c>
      <c r="U56" s="221">
        <v>0.05</v>
      </c>
      <c r="V56" s="221">
        <f>ROUND(E56*U56,2)</f>
        <v>0.31</v>
      </c>
      <c r="W56" s="221"/>
      <c r="X56" s="221" t="s">
        <v>149</v>
      </c>
      <c r="Y56" s="212"/>
      <c r="Z56" s="212"/>
      <c r="AA56" s="212"/>
      <c r="AB56" s="212"/>
      <c r="AC56" s="212"/>
      <c r="AD56" s="212"/>
      <c r="AE56" s="212"/>
      <c r="AF56" s="212"/>
      <c r="AG56" s="212" t="s">
        <v>150</v>
      </c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 x14ac:dyDescent="0.2">
      <c r="A57" s="219"/>
      <c r="B57" s="220"/>
      <c r="C57" s="254" t="s">
        <v>394</v>
      </c>
      <c r="D57" s="222"/>
      <c r="E57" s="223">
        <v>6.25</v>
      </c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12"/>
      <c r="Z57" s="212"/>
      <c r="AA57" s="212"/>
      <c r="AB57" s="212"/>
      <c r="AC57" s="212"/>
      <c r="AD57" s="212"/>
      <c r="AE57" s="212"/>
      <c r="AF57" s="212"/>
      <c r="AG57" s="212" t="s">
        <v>157</v>
      </c>
      <c r="AH57" s="212">
        <v>0</v>
      </c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 x14ac:dyDescent="0.2">
      <c r="A58" s="219"/>
      <c r="B58" s="220"/>
      <c r="C58" s="255"/>
      <c r="D58" s="246"/>
      <c r="E58" s="246"/>
      <c r="F58" s="246"/>
      <c r="G58" s="246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12"/>
      <c r="Z58" s="212"/>
      <c r="AA58" s="212"/>
      <c r="AB58" s="212"/>
      <c r="AC58" s="212"/>
      <c r="AD58" s="212"/>
      <c r="AE58" s="212"/>
      <c r="AF58" s="212"/>
      <c r="AG58" s="212" t="s">
        <v>161</v>
      </c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ht="21.75" outlineLevel="1" x14ac:dyDescent="0.2">
      <c r="A59" s="237">
        <v>13</v>
      </c>
      <c r="B59" s="238" t="s">
        <v>397</v>
      </c>
      <c r="C59" s="251" t="s">
        <v>398</v>
      </c>
      <c r="D59" s="239" t="s">
        <v>209</v>
      </c>
      <c r="E59" s="240">
        <v>6.25</v>
      </c>
      <c r="F59" s="241"/>
      <c r="G59" s="242">
        <f>ROUND(E59*F59,2)</f>
        <v>0</v>
      </c>
      <c r="H59" s="241"/>
      <c r="I59" s="242">
        <f>ROUND(E59*H59,2)</f>
        <v>0</v>
      </c>
      <c r="J59" s="241"/>
      <c r="K59" s="242">
        <f>ROUND(E59*J59,2)</f>
        <v>0</v>
      </c>
      <c r="L59" s="242">
        <v>15</v>
      </c>
      <c r="M59" s="242">
        <f>G59*(1+L59/100)</f>
        <v>0</v>
      </c>
      <c r="N59" s="242">
        <v>5.5900000000000004E-3</v>
      </c>
      <c r="O59" s="242">
        <f>ROUND(E59*N59,2)</f>
        <v>0.03</v>
      </c>
      <c r="P59" s="242">
        <v>0</v>
      </c>
      <c r="Q59" s="242">
        <f>ROUND(E59*P59,2)</f>
        <v>0</v>
      </c>
      <c r="R59" s="242" t="s">
        <v>393</v>
      </c>
      <c r="S59" s="242" t="s">
        <v>199</v>
      </c>
      <c r="T59" s="243" t="s">
        <v>199</v>
      </c>
      <c r="U59" s="221">
        <v>0.23</v>
      </c>
      <c r="V59" s="221">
        <f>ROUND(E59*U59,2)</f>
        <v>1.44</v>
      </c>
      <c r="W59" s="221"/>
      <c r="X59" s="221" t="s">
        <v>149</v>
      </c>
      <c r="Y59" s="212"/>
      <c r="Z59" s="212"/>
      <c r="AA59" s="212"/>
      <c r="AB59" s="212"/>
      <c r="AC59" s="212"/>
      <c r="AD59" s="212"/>
      <c r="AE59" s="212"/>
      <c r="AF59" s="212"/>
      <c r="AG59" s="212" t="s">
        <v>150</v>
      </c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 x14ac:dyDescent="0.2">
      <c r="A60" s="219"/>
      <c r="B60" s="220"/>
      <c r="C60" s="254" t="s">
        <v>394</v>
      </c>
      <c r="D60" s="222"/>
      <c r="E60" s="223">
        <v>6.25</v>
      </c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12"/>
      <c r="Z60" s="212"/>
      <c r="AA60" s="212"/>
      <c r="AB60" s="212"/>
      <c r="AC60" s="212"/>
      <c r="AD60" s="212"/>
      <c r="AE60" s="212"/>
      <c r="AF60" s="212"/>
      <c r="AG60" s="212" t="s">
        <v>157</v>
      </c>
      <c r="AH60" s="212">
        <v>0</v>
      </c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 x14ac:dyDescent="0.2">
      <c r="A61" s="219"/>
      <c r="B61" s="220"/>
      <c r="C61" s="255"/>
      <c r="D61" s="246"/>
      <c r="E61" s="246"/>
      <c r="F61" s="246"/>
      <c r="G61" s="246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12"/>
      <c r="Z61" s="212"/>
      <c r="AA61" s="212"/>
      <c r="AB61" s="212"/>
      <c r="AC61" s="212"/>
      <c r="AD61" s="212"/>
      <c r="AE61" s="212"/>
      <c r="AF61" s="212"/>
      <c r="AG61" s="212" t="s">
        <v>161</v>
      </c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ht="21.75" outlineLevel="1" x14ac:dyDescent="0.2">
      <c r="A62" s="237">
        <v>14</v>
      </c>
      <c r="B62" s="238" t="s">
        <v>397</v>
      </c>
      <c r="C62" s="251" t="s">
        <v>398</v>
      </c>
      <c r="D62" s="239" t="s">
        <v>209</v>
      </c>
      <c r="E62" s="240">
        <v>6.25</v>
      </c>
      <c r="F62" s="241"/>
      <c r="G62" s="242">
        <f>ROUND(E62*F62,2)</f>
        <v>0</v>
      </c>
      <c r="H62" s="241"/>
      <c r="I62" s="242">
        <f>ROUND(E62*H62,2)</f>
        <v>0</v>
      </c>
      <c r="J62" s="241"/>
      <c r="K62" s="242">
        <f>ROUND(E62*J62,2)</f>
        <v>0</v>
      </c>
      <c r="L62" s="242">
        <v>15</v>
      </c>
      <c r="M62" s="242">
        <f>G62*(1+L62/100)</f>
        <v>0</v>
      </c>
      <c r="N62" s="242">
        <v>5.5900000000000004E-3</v>
      </c>
      <c r="O62" s="242">
        <f>ROUND(E62*N62,2)</f>
        <v>0.03</v>
      </c>
      <c r="P62" s="242">
        <v>0</v>
      </c>
      <c r="Q62" s="242">
        <f>ROUND(E62*P62,2)</f>
        <v>0</v>
      </c>
      <c r="R62" s="242" t="s">
        <v>393</v>
      </c>
      <c r="S62" s="242" t="s">
        <v>199</v>
      </c>
      <c r="T62" s="243" t="s">
        <v>199</v>
      </c>
      <c r="U62" s="221">
        <v>0.23</v>
      </c>
      <c r="V62" s="221">
        <f>ROUND(E62*U62,2)</f>
        <v>1.44</v>
      </c>
      <c r="W62" s="221"/>
      <c r="X62" s="221" t="s">
        <v>149</v>
      </c>
      <c r="Y62" s="212"/>
      <c r="Z62" s="212"/>
      <c r="AA62" s="212"/>
      <c r="AB62" s="212"/>
      <c r="AC62" s="212"/>
      <c r="AD62" s="212"/>
      <c r="AE62" s="212"/>
      <c r="AF62" s="212"/>
      <c r="AG62" s="212" t="s">
        <v>150</v>
      </c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 x14ac:dyDescent="0.2">
      <c r="A63" s="219"/>
      <c r="B63" s="220"/>
      <c r="C63" s="254" t="s">
        <v>394</v>
      </c>
      <c r="D63" s="222"/>
      <c r="E63" s="223">
        <v>6.25</v>
      </c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12"/>
      <c r="Z63" s="212"/>
      <c r="AA63" s="212"/>
      <c r="AB63" s="212"/>
      <c r="AC63" s="212"/>
      <c r="AD63" s="212"/>
      <c r="AE63" s="212"/>
      <c r="AF63" s="212"/>
      <c r="AG63" s="212" t="s">
        <v>157</v>
      </c>
      <c r="AH63" s="212">
        <v>0</v>
      </c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">
      <c r="A64" s="219"/>
      <c r="B64" s="220"/>
      <c r="C64" s="255"/>
      <c r="D64" s="246"/>
      <c r="E64" s="246"/>
      <c r="F64" s="246"/>
      <c r="G64" s="246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12"/>
      <c r="Z64" s="212"/>
      <c r="AA64" s="212"/>
      <c r="AB64" s="212"/>
      <c r="AC64" s="212"/>
      <c r="AD64" s="212"/>
      <c r="AE64" s="212"/>
      <c r="AF64" s="212"/>
      <c r="AG64" s="212" t="s">
        <v>161</v>
      </c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">
      <c r="A65" s="237">
        <v>15</v>
      </c>
      <c r="B65" s="238" t="s">
        <v>399</v>
      </c>
      <c r="C65" s="251" t="s">
        <v>400</v>
      </c>
      <c r="D65" s="239" t="s">
        <v>234</v>
      </c>
      <c r="E65" s="240">
        <v>7.5190000000000007E-2</v>
      </c>
      <c r="F65" s="241"/>
      <c r="G65" s="242">
        <f>ROUND(E65*F65,2)</f>
        <v>0</v>
      </c>
      <c r="H65" s="241"/>
      <c r="I65" s="242">
        <f>ROUND(E65*H65,2)</f>
        <v>0</v>
      </c>
      <c r="J65" s="241"/>
      <c r="K65" s="242">
        <f>ROUND(E65*J65,2)</f>
        <v>0</v>
      </c>
      <c r="L65" s="242">
        <v>15</v>
      </c>
      <c r="M65" s="242">
        <f>G65*(1+L65/100)</f>
        <v>0</v>
      </c>
      <c r="N65" s="242">
        <v>0</v>
      </c>
      <c r="O65" s="242">
        <f>ROUND(E65*N65,2)</f>
        <v>0</v>
      </c>
      <c r="P65" s="242">
        <v>0</v>
      </c>
      <c r="Q65" s="242">
        <f>ROUND(E65*P65,2)</f>
        <v>0</v>
      </c>
      <c r="R65" s="242" t="s">
        <v>393</v>
      </c>
      <c r="S65" s="242" t="s">
        <v>199</v>
      </c>
      <c r="T65" s="243" t="s">
        <v>199</v>
      </c>
      <c r="U65" s="221">
        <v>1.5669999999999999</v>
      </c>
      <c r="V65" s="221">
        <f>ROUND(E65*U65,2)</f>
        <v>0.12</v>
      </c>
      <c r="W65" s="221"/>
      <c r="X65" s="221" t="s">
        <v>236</v>
      </c>
      <c r="Y65" s="212"/>
      <c r="Z65" s="212"/>
      <c r="AA65" s="212"/>
      <c r="AB65" s="212"/>
      <c r="AC65" s="212"/>
      <c r="AD65" s="212"/>
      <c r="AE65" s="212"/>
      <c r="AF65" s="212"/>
      <c r="AG65" s="212" t="s">
        <v>237</v>
      </c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">
      <c r="A66" s="219"/>
      <c r="B66" s="220"/>
      <c r="C66" s="256" t="s">
        <v>401</v>
      </c>
      <c r="D66" s="248"/>
      <c r="E66" s="248"/>
      <c r="F66" s="248"/>
      <c r="G66" s="248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12"/>
      <c r="Z66" s="212"/>
      <c r="AA66" s="212"/>
      <c r="AB66" s="212"/>
      <c r="AC66" s="212"/>
      <c r="AD66" s="212"/>
      <c r="AE66" s="212"/>
      <c r="AF66" s="212"/>
      <c r="AG66" s="212" t="s">
        <v>201</v>
      </c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">
      <c r="A67" s="219"/>
      <c r="B67" s="220"/>
      <c r="C67" s="255"/>
      <c r="D67" s="246"/>
      <c r="E67" s="246"/>
      <c r="F67" s="246"/>
      <c r="G67" s="246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12"/>
      <c r="Z67" s="212"/>
      <c r="AA67" s="212"/>
      <c r="AB67" s="212"/>
      <c r="AC67" s="212"/>
      <c r="AD67" s="212"/>
      <c r="AE67" s="212"/>
      <c r="AF67" s="212"/>
      <c r="AG67" s="212" t="s">
        <v>161</v>
      </c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ht="13.6" x14ac:dyDescent="0.2">
      <c r="A68" s="231" t="s">
        <v>142</v>
      </c>
      <c r="B68" s="232" t="s">
        <v>107</v>
      </c>
      <c r="C68" s="250" t="s">
        <v>108</v>
      </c>
      <c r="D68" s="233"/>
      <c r="E68" s="234"/>
      <c r="F68" s="235"/>
      <c r="G68" s="235">
        <f>SUMIF(AG69:AG75,"&lt;&gt;NOR",G69:G75)</f>
        <v>0</v>
      </c>
      <c r="H68" s="235"/>
      <c r="I68" s="235">
        <f>SUM(I69:I75)</f>
        <v>0</v>
      </c>
      <c r="J68" s="235"/>
      <c r="K68" s="235">
        <f>SUM(K69:K75)</f>
        <v>0</v>
      </c>
      <c r="L68" s="235"/>
      <c r="M68" s="235">
        <f>SUM(M69:M75)</f>
        <v>0</v>
      </c>
      <c r="N68" s="235"/>
      <c r="O68" s="235">
        <f>SUM(O69:O75)</f>
        <v>7.0000000000000007E-2</v>
      </c>
      <c r="P68" s="235"/>
      <c r="Q68" s="235">
        <f>SUM(Q69:Q75)</f>
        <v>0</v>
      </c>
      <c r="R68" s="235"/>
      <c r="S68" s="235"/>
      <c r="T68" s="236"/>
      <c r="U68" s="230"/>
      <c r="V68" s="230">
        <f>SUM(V69:V75)</f>
        <v>7.25</v>
      </c>
      <c r="W68" s="230"/>
      <c r="X68" s="230"/>
      <c r="AG68" t="s">
        <v>143</v>
      </c>
    </row>
    <row r="69" spans="1:60" ht="21.75" outlineLevel="1" x14ac:dyDescent="0.2">
      <c r="A69" s="237">
        <v>16</v>
      </c>
      <c r="B69" s="238" t="s">
        <v>402</v>
      </c>
      <c r="C69" s="251" t="s">
        <v>403</v>
      </c>
      <c r="D69" s="239" t="s">
        <v>315</v>
      </c>
      <c r="E69" s="240">
        <v>11.5</v>
      </c>
      <c r="F69" s="241"/>
      <c r="G69" s="242">
        <f>ROUND(E69*F69,2)</f>
        <v>0</v>
      </c>
      <c r="H69" s="241"/>
      <c r="I69" s="242">
        <f>ROUND(E69*H69,2)</f>
        <v>0</v>
      </c>
      <c r="J69" s="241"/>
      <c r="K69" s="242">
        <f>ROUND(E69*J69,2)</f>
        <v>0</v>
      </c>
      <c r="L69" s="242">
        <v>15</v>
      </c>
      <c r="M69" s="242">
        <f>G69*(1+L69/100)</f>
        <v>0</v>
      </c>
      <c r="N69" s="242">
        <v>6.3899999999999998E-3</v>
      </c>
      <c r="O69" s="242">
        <f>ROUND(E69*N69,2)</f>
        <v>7.0000000000000007E-2</v>
      </c>
      <c r="P69" s="242">
        <v>0</v>
      </c>
      <c r="Q69" s="242">
        <f>ROUND(E69*P69,2)</f>
        <v>0</v>
      </c>
      <c r="R69" s="242" t="s">
        <v>404</v>
      </c>
      <c r="S69" s="242" t="s">
        <v>199</v>
      </c>
      <c r="T69" s="243" t="s">
        <v>199</v>
      </c>
      <c r="U69" s="221">
        <v>0.6</v>
      </c>
      <c r="V69" s="221">
        <f>ROUND(E69*U69,2)</f>
        <v>6.9</v>
      </c>
      <c r="W69" s="221"/>
      <c r="X69" s="221" t="s">
        <v>149</v>
      </c>
      <c r="Y69" s="212"/>
      <c r="Z69" s="212"/>
      <c r="AA69" s="212"/>
      <c r="AB69" s="212"/>
      <c r="AC69" s="212"/>
      <c r="AD69" s="212"/>
      <c r="AE69" s="212"/>
      <c r="AF69" s="212"/>
      <c r="AG69" s="212" t="s">
        <v>150</v>
      </c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 x14ac:dyDescent="0.2">
      <c r="A70" s="219"/>
      <c r="B70" s="220"/>
      <c r="C70" s="256" t="s">
        <v>405</v>
      </c>
      <c r="D70" s="248"/>
      <c r="E70" s="248"/>
      <c r="F70" s="248"/>
      <c r="G70" s="248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12"/>
      <c r="Z70" s="212"/>
      <c r="AA70" s="212"/>
      <c r="AB70" s="212"/>
      <c r="AC70" s="212"/>
      <c r="AD70" s="212"/>
      <c r="AE70" s="212"/>
      <c r="AF70" s="212"/>
      <c r="AG70" s="212" t="s">
        <v>201</v>
      </c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outlineLevel="1" x14ac:dyDescent="0.2">
      <c r="A71" s="219"/>
      <c r="B71" s="220"/>
      <c r="C71" s="254" t="s">
        <v>406</v>
      </c>
      <c r="D71" s="222"/>
      <c r="E71" s="223">
        <v>11.5</v>
      </c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12"/>
      <c r="Z71" s="212"/>
      <c r="AA71" s="212"/>
      <c r="AB71" s="212"/>
      <c r="AC71" s="212"/>
      <c r="AD71" s="212"/>
      <c r="AE71" s="212"/>
      <c r="AF71" s="212"/>
      <c r="AG71" s="212" t="s">
        <v>157</v>
      </c>
      <c r="AH71" s="212">
        <v>0</v>
      </c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outlineLevel="1" x14ac:dyDescent="0.2">
      <c r="A72" s="219"/>
      <c r="B72" s="220"/>
      <c r="C72" s="255"/>
      <c r="D72" s="246"/>
      <c r="E72" s="246"/>
      <c r="F72" s="246"/>
      <c r="G72" s="246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12"/>
      <c r="Z72" s="212"/>
      <c r="AA72" s="212"/>
      <c r="AB72" s="212"/>
      <c r="AC72" s="212"/>
      <c r="AD72" s="212"/>
      <c r="AE72" s="212"/>
      <c r="AF72" s="212"/>
      <c r="AG72" s="212" t="s">
        <v>161</v>
      </c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 x14ac:dyDescent="0.2">
      <c r="A73" s="237">
        <v>17</v>
      </c>
      <c r="B73" s="238" t="s">
        <v>407</v>
      </c>
      <c r="C73" s="251" t="s">
        <v>408</v>
      </c>
      <c r="D73" s="239" t="s">
        <v>234</v>
      </c>
      <c r="E73" s="240">
        <v>7.3480000000000004E-2</v>
      </c>
      <c r="F73" s="241"/>
      <c r="G73" s="242">
        <f>ROUND(E73*F73,2)</f>
        <v>0</v>
      </c>
      <c r="H73" s="241"/>
      <c r="I73" s="242">
        <f>ROUND(E73*H73,2)</f>
        <v>0</v>
      </c>
      <c r="J73" s="241"/>
      <c r="K73" s="242">
        <f>ROUND(E73*J73,2)</f>
        <v>0</v>
      </c>
      <c r="L73" s="242">
        <v>15</v>
      </c>
      <c r="M73" s="242">
        <f>G73*(1+L73/100)</f>
        <v>0</v>
      </c>
      <c r="N73" s="242">
        <v>0</v>
      </c>
      <c r="O73" s="242">
        <f>ROUND(E73*N73,2)</f>
        <v>0</v>
      </c>
      <c r="P73" s="242">
        <v>0</v>
      </c>
      <c r="Q73" s="242">
        <f>ROUND(E73*P73,2)</f>
        <v>0</v>
      </c>
      <c r="R73" s="242" t="s">
        <v>404</v>
      </c>
      <c r="S73" s="242" t="s">
        <v>199</v>
      </c>
      <c r="T73" s="243" t="s">
        <v>199</v>
      </c>
      <c r="U73" s="221">
        <v>4.7370000000000001</v>
      </c>
      <c r="V73" s="221">
        <f>ROUND(E73*U73,2)</f>
        <v>0.35</v>
      </c>
      <c r="W73" s="221"/>
      <c r="X73" s="221" t="s">
        <v>236</v>
      </c>
      <c r="Y73" s="212"/>
      <c r="Z73" s="212"/>
      <c r="AA73" s="212"/>
      <c r="AB73" s="212"/>
      <c r="AC73" s="212"/>
      <c r="AD73" s="212"/>
      <c r="AE73" s="212"/>
      <c r="AF73" s="212"/>
      <c r="AG73" s="212" t="s">
        <v>237</v>
      </c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1" x14ac:dyDescent="0.2">
      <c r="A74" s="219"/>
      <c r="B74" s="220"/>
      <c r="C74" s="256" t="s">
        <v>338</v>
      </c>
      <c r="D74" s="248"/>
      <c r="E74" s="248"/>
      <c r="F74" s="248"/>
      <c r="G74" s="248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12"/>
      <c r="Z74" s="212"/>
      <c r="AA74" s="212"/>
      <c r="AB74" s="212"/>
      <c r="AC74" s="212"/>
      <c r="AD74" s="212"/>
      <c r="AE74" s="212"/>
      <c r="AF74" s="212"/>
      <c r="AG74" s="212" t="s">
        <v>201</v>
      </c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 x14ac:dyDescent="0.2">
      <c r="A75" s="219"/>
      <c r="B75" s="220"/>
      <c r="C75" s="255"/>
      <c r="D75" s="246"/>
      <c r="E75" s="246"/>
      <c r="F75" s="246"/>
      <c r="G75" s="246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12"/>
      <c r="Z75" s="212"/>
      <c r="AA75" s="212"/>
      <c r="AB75" s="212"/>
      <c r="AC75" s="212"/>
      <c r="AD75" s="212"/>
      <c r="AE75" s="212"/>
      <c r="AF75" s="212"/>
      <c r="AG75" s="212" t="s">
        <v>161</v>
      </c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x14ac:dyDescent="0.2">
      <c r="A76" s="3"/>
      <c r="B76" s="4"/>
      <c r="C76" s="262"/>
      <c r="D76" s="6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AE76">
        <v>15</v>
      </c>
      <c r="AF76">
        <v>21</v>
      </c>
      <c r="AG76" t="s">
        <v>129</v>
      </c>
    </row>
    <row r="77" spans="1:60" ht="13.6" x14ac:dyDescent="0.2">
      <c r="A77" s="215"/>
      <c r="B77" s="216" t="s">
        <v>29</v>
      </c>
      <c r="C77" s="263"/>
      <c r="D77" s="217"/>
      <c r="E77" s="218"/>
      <c r="F77" s="218"/>
      <c r="G77" s="249">
        <f>G8+G12+G17+G26+G30+G48+G52+G68</f>
        <v>0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AE77">
        <f>SUMIF(L7:L75,AE76,G7:G75)</f>
        <v>0</v>
      </c>
      <c r="AF77">
        <f>SUMIF(L7:L75,AF76,G7:G75)</f>
        <v>0</v>
      </c>
      <c r="AG77" t="s">
        <v>354</v>
      </c>
    </row>
    <row r="78" spans="1:60" x14ac:dyDescent="0.2">
      <c r="C78" s="264"/>
      <c r="D78" s="10"/>
      <c r="AG78" t="s">
        <v>356</v>
      </c>
    </row>
    <row r="79" spans="1:60" x14ac:dyDescent="0.2">
      <c r="D79" s="10"/>
    </row>
    <row r="80" spans="1:60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i7hKyylxD26DmXDp9JdSxTFBUFWE7woEMF6h9Zms5/C6+snWmy1I5fZzWnyuJKhl3ttDj2c5GjfALj4M/6F1GA==" saltValue="AUpYsF9uOymeAaw+XfRK2g==" spinCount="100000" sheet="1"/>
  <mergeCells count="31">
    <mergeCell ref="C75:G75"/>
    <mergeCell ref="C64:G64"/>
    <mergeCell ref="C66:G66"/>
    <mergeCell ref="C67:G67"/>
    <mergeCell ref="C70:G70"/>
    <mergeCell ref="C72:G72"/>
    <mergeCell ref="C74:G74"/>
    <mergeCell ref="C47:G47"/>
    <mergeCell ref="C50:G50"/>
    <mergeCell ref="C51:G51"/>
    <mergeCell ref="C55:G55"/>
    <mergeCell ref="C58:G58"/>
    <mergeCell ref="C61:G61"/>
    <mergeCell ref="C32:G32"/>
    <mergeCell ref="C33:G33"/>
    <mergeCell ref="C35:G35"/>
    <mergeCell ref="C37:G37"/>
    <mergeCell ref="C40:G40"/>
    <mergeCell ref="C44:G44"/>
    <mergeCell ref="C16:G16"/>
    <mergeCell ref="C19:G19"/>
    <mergeCell ref="C20:G20"/>
    <mergeCell ref="C22:G22"/>
    <mergeCell ref="C25:G25"/>
    <mergeCell ref="C29:G29"/>
    <mergeCell ref="A1:G1"/>
    <mergeCell ref="C2:G2"/>
    <mergeCell ref="C3:G3"/>
    <mergeCell ref="C4:G4"/>
    <mergeCell ref="C11:G11"/>
    <mergeCell ref="C14:G1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2C58C-E85C-46D9-B853-AC544800DA19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9" outlineLevelRow="1" x14ac:dyDescent="0.2"/>
  <cols>
    <col min="1" max="1" width="3.375" customWidth="1"/>
    <col min="2" max="2" width="12.5" style="177" customWidth="1"/>
    <col min="3" max="3" width="63.25" style="177" customWidth="1"/>
    <col min="4" max="4" width="4.75" customWidth="1"/>
    <col min="5" max="5" width="10.5" customWidth="1"/>
    <col min="6" max="6" width="9.75" customWidth="1"/>
    <col min="7" max="7" width="12.625" customWidth="1"/>
    <col min="8" max="11" width="0" hidden="1" customWidth="1"/>
    <col min="14" max="17" width="0" hidden="1" customWidth="1"/>
    <col min="18" max="18" width="6.75" customWidth="1"/>
    <col min="20" max="24" width="0" hidden="1" customWidth="1"/>
    <col min="29" max="29" width="0" hidden="1" customWidth="1"/>
    <col min="31" max="41" width="0" hidden="1" customWidth="1"/>
    <col min="53" max="53" width="98.625" customWidth="1"/>
  </cols>
  <sheetData>
    <row r="1" spans="1:60" ht="15.8" customHeight="1" x14ac:dyDescent="0.25">
      <c r="A1" s="197" t="s">
        <v>116</v>
      </c>
      <c r="B1" s="197"/>
      <c r="C1" s="197"/>
      <c r="D1" s="197"/>
      <c r="E1" s="197"/>
      <c r="F1" s="197"/>
      <c r="G1" s="197"/>
      <c r="AG1" t="s">
        <v>117</v>
      </c>
    </row>
    <row r="2" spans="1:60" ht="25" customHeight="1" x14ac:dyDescent="0.2">
      <c r="A2" s="198" t="s">
        <v>7</v>
      </c>
      <c r="B2" s="48" t="s">
        <v>44</v>
      </c>
      <c r="C2" s="201" t="s">
        <v>45</v>
      </c>
      <c r="D2" s="199"/>
      <c r="E2" s="199"/>
      <c r="F2" s="199"/>
      <c r="G2" s="200"/>
      <c r="AG2" t="s">
        <v>118</v>
      </c>
    </row>
    <row r="3" spans="1:60" ht="25" customHeight="1" x14ac:dyDescent="0.2">
      <c r="A3" s="198" t="s">
        <v>8</v>
      </c>
      <c r="B3" s="48" t="s">
        <v>59</v>
      </c>
      <c r="C3" s="201" t="s">
        <v>60</v>
      </c>
      <c r="D3" s="199"/>
      <c r="E3" s="199"/>
      <c r="F3" s="199"/>
      <c r="G3" s="200"/>
      <c r="AC3" s="177" t="s">
        <v>118</v>
      </c>
      <c r="AG3" t="s">
        <v>119</v>
      </c>
    </row>
    <row r="4" spans="1:60" ht="25" customHeight="1" x14ac:dyDescent="0.2">
      <c r="A4" s="202" t="s">
        <v>9</v>
      </c>
      <c r="B4" s="203" t="s">
        <v>65</v>
      </c>
      <c r="C4" s="204" t="s">
        <v>66</v>
      </c>
      <c r="D4" s="205"/>
      <c r="E4" s="205"/>
      <c r="F4" s="205"/>
      <c r="G4" s="206"/>
      <c r="AG4" t="s">
        <v>120</v>
      </c>
    </row>
    <row r="5" spans="1:60" x14ac:dyDescent="0.2">
      <c r="D5" s="10"/>
    </row>
    <row r="6" spans="1:60" ht="38.75" x14ac:dyDescent="0.2">
      <c r="A6" s="208" t="s">
        <v>121</v>
      </c>
      <c r="B6" s="210" t="s">
        <v>122</v>
      </c>
      <c r="C6" s="210" t="s">
        <v>123</v>
      </c>
      <c r="D6" s="209" t="s">
        <v>124</v>
      </c>
      <c r="E6" s="208" t="s">
        <v>125</v>
      </c>
      <c r="F6" s="207" t="s">
        <v>126</v>
      </c>
      <c r="G6" s="208" t="s">
        <v>29</v>
      </c>
      <c r="H6" s="211" t="s">
        <v>30</v>
      </c>
      <c r="I6" s="211" t="s">
        <v>127</v>
      </c>
      <c r="J6" s="211" t="s">
        <v>31</v>
      </c>
      <c r="K6" s="211" t="s">
        <v>128</v>
      </c>
      <c r="L6" s="211" t="s">
        <v>129</v>
      </c>
      <c r="M6" s="211" t="s">
        <v>130</v>
      </c>
      <c r="N6" s="211" t="s">
        <v>131</v>
      </c>
      <c r="O6" s="211" t="s">
        <v>132</v>
      </c>
      <c r="P6" s="211" t="s">
        <v>133</v>
      </c>
      <c r="Q6" s="211" t="s">
        <v>134</v>
      </c>
      <c r="R6" s="211" t="s">
        <v>135</v>
      </c>
      <c r="S6" s="211" t="s">
        <v>136</v>
      </c>
      <c r="T6" s="211" t="s">
        <v>137</v>
      </c>
      <c r="U6" s="211" t="s">
        <v>138</v>
      </c>
      <c r="V6" s="211" t="s">
        <v>139</v>
      </c>
      <c r="W6" s="211" t="s">
        <v>140</v>
      </c>
      <c r="X6" s="211" t="s">
        <v>141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ht="13.6" x14ac:dyDescent="0.2">
      <c r="A8" s="231" t="s">
        <v>142</v>
      </c>
      <c r="B8" s="232" t="s">
        <v>114</v>
      </c>
      <c r="C8" s="250" t="s">
        <v>28</v>
      </c>
      <c r="D8" s="233"/>
      <c r="E8" s="234"/>
      <c r="F8" s="235"/>
      <c r="G8" s="235">
        <f>SUMIF(AG9:AG25,"&lt;&gt;NOR",G9:G25)</f>
        <v>0</v>
      </c>
      <c r="H8" s="235"/>
      <c r="I8" s="235">
        <f>SUM(I9:I25)</f>
        <v>0</v>
      </c>
      <c r="J8" s="235"/>
      <c r="K8" s="235">
        <f>SUM(K9:K25)</f>
        <v>0</v>
      </c>
      <c r="L8" s="235"/>
      <c r="M8" s="235">
        <f>SUM(M9:M25)</f>
        <v>0</v>
      </c>
      <c r="N8" s="235"/>
      <c r="O8" s="235">
        <f>SUM(O9:O25)</f>
        <v>0</v>
      </c>
      <c r="P8" s="235"/>
      <c r="Q8" s="235">
        <f>SUM(Q9:Q25)</f>
        <v>0</v>
      </c>
      <c r="R8" s="235"/>
      <c r="S8" s="235"/>
      <c r="T8" s="236"/>
      <c r="U8" s="230"/>
      <c r="V8" s="230">
        <f>SUM(V9:V25)</f>
        <v>0</v>
      </c>
      <c r="W8" s="230"/>
      <c r="X8" s="230"/>
      <c r="AG8" t="s">
        <v>143</v>
      </c>
    </row>
    <row r="9" spans="1:60" outlineLevel="1" x14ac:dyDescent="0.2">
      <c r="A9" s="237">
        <v>1</v>
      </c>
      <c r="B9" s="238" t="s">
        <v>409</v>
      </c>
      <c r="C9" s="251" t="s">
        <v>410</v>
      </c>
      <c r="D9" s="239" t="s">
        <v>411</v>
      </c>
      <c r="E9" s="240">
        <v>1</v>
      </c>
      <c r="F9" s="241"/>
      <c r="G9" s="242">
        <f>ROUND(E9*F9,2)</f>
        <v>0</v>
      </c>
      <c r="H9" s="241"/>
      <c r="I9" s="242">
        <f>ROUND(E9*H9,2)</f>
        <v>0</v>
      </c>
      <c r="J9" s="241"/>
      <c r="K9" s="242">
        <f>ROUND(E9*J9,2)</f>
        <v>0</v>
      </c>
      <c r="L9" s="242">
        <v>15</v>
      </c>
      <c r="M9" s="242">
        <f>G9*(1+L9/100)</f>
        <v>0</v>
      </c>
      <c r="N9" s="242">
        <v>0</v>
      </c>
      <c r="O9" s="242">
        <f>ROUND(E9*N9,2)</f>
        <v>0</v>
      </c>
      <c r="P9" s="242">
        <v>0</v>
      </c>
      <c r="Q9" s="242">
        <f>ROUND(E9*P9,2)</f>
        <v>0</v>
      </c>
      <c r="R9" s="242"/>
      <c r="S9" s="242" t="s">
        <v>199</v>
      </c>
      <c r="T9" s="243" t="s">
        <v>148</v>
      </c>
      <c r="U9" s="221">
        <v>0</v>
      </c>
      <c r="V9" s="221">
        <f>ROUND(E9*U9,2)</f>
        <v>0</v>
      </c>
      <c r="W9" s="221"/>
      <c r="X9" s="221" t="s">
        <v>412</v>
      </c>
      <c r="Y9" s="212"/>
      <c r="Z9" s="212"/>
      <c r="AA9" s="212"/>
      <c r="AB9" s="212"/>
      <c r="AC9" s="212"/>
      <c r="AD9" s="212"/>
      <c r="AE9" s="212"/>
      <c r="AF9" s="212"/>
      <c r="AG9" s="212" t="s">
        <v>413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19"/>
      <c r="B10" s="220"/>
      <c r="C10" s="252" t="s">
        <v>414</v>
      </c>
      <c r="D10" s="244"/>
      <c r="E10" s="244"/>
      <c r="F10" s="244"/>
      <c r="G10" s="244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12"/>
      <c r="Z10" s="212"/>
      <c r="AA10" s="212"/>
      <c r="AB10" s="212"/>
      <c r="AC10" s="212"/>
      <c r="AD10" s="212"/>
      <c r="AE10" s="212"/>
      <c r="AF10" s="212"/>
      <c r="AG10" s="212" t="s">
        <v>152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19"/>
      <c r="B11" s="220"/>
      <c r="C11" s="255"/>
      <c r="D11" s="246"/>
      <c r="E11" s="246"/>
      <c r="F11" s="246"/>
      <c r="G11" s="246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12"/>
      <c r="Z11" s="212"/>
      <c r="AA11" s="212"/>
      <c r="AB11" s="212"/>
      <c r="AC11" s="212"/>
      <c r="AD11" s="212"/>
      <c r="AE11" s="212"/>
      <c r="AF11" s="212"/>
      <c r="AG11" s="212" t="s">
        <v>161</v>
      </c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37">
        <v>2</v>
      </c>
      <c r="B12" s="238" t="s">
        <v>415</v>
      </c>
      <c r="C12" s="251" t="s">
        <v>416</v>
      </c>
      <c r="D12" s="239" t="s">
        <v>411</v>
      </c>
      <c r="E12" s="240">
        <v>1</v>
      </c>
      <c r="F12" s="241"/>
      <c r="G12" s="242">
        <f>ROUND(E12*F12,2)</f>
        <v>0</v>
      </c>
      <c r="H12" s="241"/>
      <c r="I12" s="242">
        <f>ROUND(E12*H12,2)</f>
        <v>0</v>
      </c>
      <c r="J12" s="241"/>
      <c r="K12" s="242">
        <f>ROUND(E12*J12,2)</f>
        <v>0</v>
      </c>
      <c r="L12" s="242">
        <v>15</v>
      </c>
      <c r="M12" s="242">
        <f>G12*(1+L12/100)</f>
        <v>0</v>
      </c>
      <c r="N12" s="242">
        <v>0</v>
      </c>
      <c r="O12" s="242">
        <f>ROUND(E12*N12,2)</f>
        <v>0</v>
      </c>
      <c r="P12" s="242">
        <v>0</v>
      </c>
      <c r="Q12" s="242">
        <f>ROUND(E12*P12,2)</f>
        <v>0</v>
      </c>
      <c r="R12" s="242"/>
      <c r="S12" s="242" t="s">
        <v>199</v>
      </c>
      <c r="T12" s="243" t="s">
        <v>148</v>
      </c>
      <c r="U12" s="221">
        <v>0</v>
      </c>
      <c r="V12" s="221">
        <f>ROUND(E12*U12,2)</f>
        <v>0</v>
      </c>
      <c r="W12" s="221"/>
      <c r="X12" s="221" t="s">
        <v>412</v>
      </c>
      <c r="Y12" s="212"/>
      <c r="Z12" s="212"/>
      <c r="AA12" s="212"/>
      <c r="AB12" s="212"/>
      <c r="AC12" s="212"/>
      <c r="AD12" s="212"/>
      <c r="AE12" s="212"/>
      <c r="AF12" s="212"/>
      <c r="AG12" s="212" t="s">
        <v>413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ht="21.75" outlineLevel="1" x14ac:dyDescent="0.2">
      <c r="A13" s="219"/>
      <c r="B13" s="220"/>
      <c r="C13" s="252" t="s">
        <v>417</v>
      </c>
      <c r="D13" s="244"/>
      <c r="E13" s="244"/>
      <c r="F13" s="244"/>
      <c r="G13" s="244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12"/>
      <c r="Z13" s="212"/>
      <c r="AA13" s="212"/>
      <c r="AB13" s="212"/>
      <c r="AC13" s="212"/>
      <c r="AD13" s="212"/>
      <c r="AE13" s="212"/>
      <c r="AF13" s="212"/>
      <c r="AG13" s="212" t="s">
        <v>152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47" t="str">
        <f>C13</f>
        <v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v>
      </c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19"/>
      <c r="B14" s="220"/>
      <c r="C14" s="255"/>
      <c r="D14" s="246"/>
      <c r="E14" s="246"/>
      <c r="F14" s="246"/>
      <c r="G14" s="246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12"/>
      <c r="Z14" s="212"/>
      <c r="AA14" s="212"/>
      <c r="AB14" s="212"/>
      <c r="AC14" s="212"/>
      <c r="AD14" s="212"/>
      <c r="AE14" s="212"/>
      <c r="AF14" s="212"/>
      <c r="AG14" s="212" t="s">
        <v>161</v>
      </c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37">
        <v>3</v>
      </c>
      <c r="B15" s="238" t="s">
        <v>418</v>
      </c>
      <c r="C15" s="251" t="s">
        <v>419</v>
      </c>
      <c r="D15" s="239" t="s">
        <v>411</v>
      </c>
      <c r="E15" s="240">
        <v>1</v>
      </c>
      <c r="F15" s="241"/>
      <c r="G15" s="242">
        <f>ROUND(E15*F15,2)</f>
        <v>0</v>
      </c>
      <c r="H15" s="241"/>
      <c r="I15" s="242">
        <f>ROUND(E15*H15,2)</f>
        <v>0</v>
      </c>
      <c r="J15" s="241"/>
      <c r="K15" s="242">
        <f>ROUND(E15*J15,2)</f>
        <v>0</v>
      </c>
      <c r="L15" s="242">
        <v>15</v>
      </c>
      <c r="M15" s="242">
        <f>G15*(1+L15/100)</f>
        <v>0</v>
      </c>
      <c r="N15" s="242">
        <v>0</v>
      </c>
      <c r="O15" s="242">
        <f>ROUND(E15*N15,2)</f>
        <v>0</v>
      </c>
      <c r="P15" s="242">
        <v>0</v>
      </c>
      <c r="Q15" s="242">
        <f>ROUND(E15*P15,2)</f>
        <v>0</v>
      </c>
      <c r="R15" s="242"/>
      <c r="S15" s="242" t="s">
        <v>199</v>
      </c>
      <c r="T15" s="243" t="s">
        <v>148</v>
      </c>
      <c r="U15" s="221">
        <v>0</v>
      </c>
      <c r="V15" s="221">
        <f>ROUND(E15*U15,2)</f>
        <v>0</v>
      </c>
      <c r="W15" s="221"/>
      <c r="X15" s="221" t="s">
        <v>412</v>
      </c>
      <c r="Y15" s="212"/>
      <c r="Z15" s="212"/>
      <c r="AA15" s="212"/>
      <c r="AB15" s="212"/>
      <c r="AC15" s="212"/>
      <c r="AD15" s="212"/>
      <c r="AE15" s="212"/>
      <c r="AF15" s="212"/>
      <c r="AG15" s="212" t="s">
        <v>413</v>
      </c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ht="32.6" outlineLevel="1" x14ac:dyDescent="0.2">
      <c r="A16" s="219"/>
      <c r="B16" s="220"/>
      <c r="C16" s="252" t="s">
        <v>420</v>
      </c>
      <c r="D16" s="244"/>
      <c r="E16" s="244"/>
      <c r="F16" s="244"/>
      <c r="G16" s="244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12"/>
      <c r="Z16" s="212"/>
      <c r="AA16" s="212"/>
      <c r="AB16" s="212"/>
      <c r="AC16" s="212"/>
      <c r="AD16" s="212"/>
      <c r="AE16" s="212"/>
      <c r="AF16" s="212"/>
      <c r="AG16" s="212" t="s">
        <v>152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47" t="str">
        <f>C16</f>
        <v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v>
      </c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19"/>
      <c r="B17" s="220"/>
      <c r="C17" s="254" t="s">
        <v>421</v>
      </c>
      <c r="D17" s="222"/>
      <c r="E17" s="223">
        <v>1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12"/>
      <c r="Z17" s="212"/>
      <c r="AA17" s="212"/>
      <c r="AB17" s="212"/>
      <c r="AC17" s="212"/>
      <c r="AD17" s="212"/>
      <c r="AE17" s="212"/>
      <c r="AF17" s="212"/>
      <c r="AG17" s="212" t="s">
        <v>157</v>
      </c>
      <c r="AH17" s="212">
        <v>0</v>
      </c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">
      <c r="A18" s="219"/>
      <c r="B18" s="220"/>
      <c r="C18" s="255"/>
      <c r="D18" s="246"/>
      <c r="E18" s="246"/>
      <c r="F18" s="246"/>
      <c r="G18" s="246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12"/>
      <c r="Z18" s="212"/>
      <c r="AA18" s="212"/>
      <c r="AB18" s="212"/>
      <c r="AC18" s="212"/>
      <c r="AD18" s="212"/>
      <c r="AE18" s="212"/>
      <c r="AF18" s="212"/>
      <c r="AG18" s="212" t="s">
        <v>161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37">
        <v>4</v>
      </c>
      <c r="B19" s="238" t="s">
        <v>422</v>
      </c>
      <c r="C19" s="251" t="s">
        <v>423</v>
      </c>
      <c r="D19" s="239" t="s">
        <v>411</v>
      </c>
      <c r="E19" s="240">
        <v>1</v>
      </c>
      <c r="F19" s="241"/>
      <c r="G19" s="242">
        <f>ROUND(E19*F19,2)</f>
        <v>0</v>
      </c>
      <c r="H19" s="241"/>
      <c r="I19" s="242">
        <f>ROUND(E19*H19,2)</f>
        <v>0</v>
      </c>
      <c r="J19" s="241"/>
      <c r="K19" s="242">
        <f>ROUND(E19*J19,2)</f>
        <v>0</v>
      </c>
      <c r="L19" s="242">
        <v>15</v>
      </c>
      <c r="M19" s="242">
        <f>G19*(1+L19/100)</f>
        <v>0</v>
      </c>
      <c r="N19" s="242">
        <v>0</v>
      </c>
      <c r="O19" s="242">
        <f>ROUND(E19*N19,2)</f>
        <v>0</v>
      </c>
      <c r="P19" s="242">
        <v>0</v>
      </c>
      <c r="Q19" s="242">
        <f>ROUND(E19*P19,2)</f>
        <v>0</v>
      </c>
      <c r="R19" s="242"/>
      <c r="S19" s="242" t="s">
        <v>199</v>
      </c>
      <c r="T19" s="243" t="s">
        <v>148</v>
      </c>
      <c r="U19" s="221">
        <v>0</v>
      </c>
      <c r="V19" s="221">
        <f>ROUND(E19*U19,2)</f>
        <v>0</v>
      </c>
      <c r="W19" s="221"/>
      <c r="X19" s="221" t="s">
        <v>412</v>
      </c>
      <c r="Y19" s="212"/>
      <c r="Z19" s="212"/>
      <c r="AA19" s="212"/>
      <c r="AB19" s="212"/>
      <c r="AC19" s="212"/>
      <c r="AD19" s="212"/>
      <c r="AE19" s="212"/>
      <c r="AF19" s="212"/>
      <c r="AG19" s="212" t="s">
        <v>413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ht="21.75" outlineLevel="1" x14ac:dyDescent="0.2">
      <c r="A20" s="219"/>
      <c r="B20" s="220"/>
      <c r="C20" s="252" t="s">
        <v>424</v>
      </c>
      <c r="D20" s="244"/>
      <c r="E20" s="244"/>
      <c r="F20" s="244"/>
      <c r="G20" s="244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12"/>
      <c r="Z20" s="212"/>
      <c r="AA20" s="212"/>
      <c r="AB20" s="212"/>
      <c r="AC20" s="212"/>
      <c r="AD20" s="212"/>
      <c r="AE20" s="212"/>
      <c r="AF20" s="212"/>
      <c r="AG20" s="212" t="s">
        <v>152</v>
      </c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47" t="str">
        <f>C20</f>
        <v>Náklady a poplatky spojené s užíváním veřejných ploch a prostranství, pokud jsou stavebními pracemi nebo souvisejícími činnostmi dotčeny, a to včetně užívání ploch v souvislosti s uložením stavebního materiálu nebo stavebního odpadu.</v>
      </c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19"/>
      <c r="B21" s="220"/>
      <c r="C21" s="255"/>
      <c r="D21" s="246"/>
      <c r="E21" s="246"/>
      <c r="F21" s="246"/>
      <c r="G21" s="246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12"/>
      <c r="Z21" s="212"/>
      <c r="AA21" s="212"/>
      <c r="AB21" s="212"/>
      <c r="AC21" s="212"/>
      <c r="AD21" s="212"/>
      <c r="AE21" s="212"/>
      <c r="AF21" s="212"/>
      <c r="AG21" s="212" t="s">
        <v>161</v>
      </c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37">
        <v>5</v>
      </c>
      <c r="B22" s="238" t="s">
        <v>425</v>
      </c>
      <c r="C22" s="251" t="s">
        <v>426</v>
      </c>
      <c r="D22" s="239" t="s">
        <v>411</v>
      </c>
      <c r="E22" s="240">
        <v>1</v>
      </c>
      <c r="F22" s="241"/>
      <c r="G22" s="242">
        <f>ROUND(E22*F22,2)</f>
        <v>0</v>
      </c>
      <c r="H22" s="241"/>
      <c r="I22" s="242">
        <f>ROUND(E22*H22,2)</f>
        <v>0</v>
      </c>
      <c r="J22" s="241"/>
      <c r="K22" s="242">
        <f>ROUND(E22*J22,2)</f>
        <v>0</v>
      </c>
      <c r="L22" s="242">
        <v>15</v>
      </c>
      <c r="M22" s="242">
        <f>G22*(1+L22/100)</f>
        <v>0</v>
      </c>
      <c r="N22" s="242">
        <v>0</v>
      </c>
      <c r="O22" s="242">
        <f>ROUND(E22*N22,2)</f>
        <v>0</v>
      </c>
      <c r="P22" s="242">
        <v>0</v>
      </c>
      <c r="Q22" s="242">
        <f>ROUND(E22*P22,2)</f>
        <v>0</v>
      </c>
      <c r="R22" s="242"/>
      <c r="S22" s="242" t="s">
        <v>199</v>
      </c>
      <c r="T22" s="243" t="s">
        <v>148</v>
      </c>
      <c r="U22" s="221">
        <v>0</v>
      </c>
      <c r="V22" s="221">
        <f>ROUND(E22*U22,2)</f>
        <v>0</v>
      </c>
      <c r="W22" s="221"/>
      <c r="X22" s="221" t="s">
        <v>412</v>
      </c>
      <c r="Y22" s="212"/>
      <c r="Z22" s="212"/>
      <c r="AA22" s="212"/>
      <c r="AB22" s="212"/>
      <c r="AC22" s="212"/>
      <c r="AD22" s="212"/>
      <c r="AE22" s="212"/>
      <c r="AF22" s="212"/>
      <c r="AG22" s="212" t="s">
        <v>413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ht="32.6" outlineLevel="1" x14ac:dyDescent="0.2">
      <c r="A23" s="219"/>
      <c r="B23" s="220"/>
      <c r="C23" s="252" t="s">
        <v>427</v>
      </c>
      <c r="D23" s="244"/>
      <c r="E23" s="244"/>
      <c r="F23" s="244"/>
      <c r="G23" s="244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12"/>
      <c r="Z23" s="212"/>
      <c r="AA23" s="212"/>
      <c r="AB23" s="212"/>
      <c r="AC23" s="212"/>
      <c r="AD23" s="212"/>
      <c r="AE23" s="212"/>
      <c r="AF23" s="212"/>
      <c r="AG23" s="212" t="s">
        <v>152</v>
      </c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47" t="str">
        <f>C23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19"/>
      <c r="B24" s="220"/>
      <c r="C24" s="254" t="s">
        <v>428</v>
      </c>
      <c r="D24" s="222"/>
      <c r="E24" s="223">
        <v>1</v>
      </c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12"/>
      <c r="Z24" s="212"/>
      <c r="AA24" s="212"/>
      <c r="AB24" s="212"/>
      <c r="AC24" s="212"/>
      <c r="AD24" s="212"/>
      <c r="AE24" s="212"/>
      <c r="AF24" s="212"/>
      <c r="AG24" s="212" t="s">
        <v>157</v>
      </c>
      <c r="AH24" s="212">
        <v>0</v>
      </c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19"/>
      <c r="B25" s="220"/>
      <c r="C25" s="255"/>
      <c r="D25" s="246"/>
      <c r="E25" s="246"/>
      <c r="F25" s="246"/>
      <c r="G25" s="246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12"/>
      <c r="Z25" s="212"/>
      <c r="AA25" s="212"/>
      <c r="AB25" s="212"/>
      <c r="AC25" s="212"/>
      <c r="AD25" s="212"/>
      <c r="AE25" s="212"/>
      <c r="AF25" s="212"/>
      <c r="AG25" s="212" t="s">
        <v>161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x14ac:dyDescent="0.2">
      <c r="A26" s="3"/>
      <c r="B26" s="4"/>
      <c r="C26" s="262"/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AE26">
        <v>15</v>
      </c>
      <c r="AF26">
        <v>21</v>
      </c>
      <c r="AG26" t="s">
        <v>129</v>
      </c>
    </row>
    <row r="27" spans="1:60" ht="13.6" x14ac:dyDescent="0.2">
      <c r="A27" s="215"/>
      <c r="B27" s="216" t="s">
        <v>29</v>
      </c>
      <c r="C27" s="263"/>
      <c r="D27" s="217"/>
      <c r="E27" s="218"/>
      <c r="F27" s="218"/>
      <c r="G27" s="249">
        <f>G8</f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AE27">
        <f>SUMIF(L7:L25,AE26,G7:G25)</f>
        <v>0</v>
      </c>
      <c r="AF27">
        <f>SUMIF(L7:L25,AF26,G7:G25)</f>
        <v>0</v>
      </c>
      <c r="AG27" t="s">
        <v>354</v>
      </c>
    </row>
    <row r="28" spans="1:60" x14ac:dyDescent="0.2">
      <c r="C28" s="264"/>
      <c r="D28" s="10"/>
      <c r="AG28" t="s">
        <v>356</v>
      </c>
    </row>
    <row r="29" spans="1:60" x14ac:dyDescent="0.2">
      <c r="D29" s="10"/>
    </row>
    <row r="30" spans="1:60" x14ac:dyDescent="0.2">
      <c r="D30" s="10"/>
    </row>
    <row r="31" spans="1:60" x14ac:dyDescent="0.2">
      <c r="D31" s="10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ac2J/TElHnuT5Lz+f5j8eDLwFYEku80dxtmgTyCuyrp09QGq4BaltQBGKGH7wIbZlJI6boHVgip0z0qpvwmw3g==" saltValue="wYDfwXGWe8M3PGlhvP1v1g==" spinCount="100000" sheet="1"/>
  <mergeCells count="14">
    <mergeCell ref="C23:G23"/>
    <mergeCell ref="C25:G25"/>
    <mergeCell ref="C13:G13"/>
    <mergeCell ref="C14:G14"/>
    <mergeCell ref="C16:G16"/>
    <mergeCell ref="C18:G18"/>
    <mergeCell ref="C20:G20"/>
    <mergeCell ref="C21:G21"/>
    <mergeCell ref="A1:G1"/>
    <mergeCell ref="C2:G2"/>
    <mergeCell ref="C3:G3"/>
    <mergeCell ref="C4:G4"/>
    <mergeCell ref="C10:G10"/>
    <mergeCell ref="C11:G1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52</vt:i4>
      </vt:variant>
    </vt:vector>
  </HeadingPairs>
  <TitlesOfParts>
    <vt:vector size="58" baseType="lpstr">
      <vt:lpstr>Pokyny pro vyplnění</vt:lpstr>
      <vt:lpstr>Stavba</vt:lpstr>
      <vt:lpstr>VzorPolozky</vt:lpstr>
      <vt:lpstr>SO01 1 Pol</vt:lpstr>
      <vt:lpstr>SO01 2 Pol</vt:lpstr>
      <vt:lpstr>SO01 3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'SO01 1 Pol'!Názvy_tisku</vt:lpstr>
      <vt:lpstr>'SO01 2 Pol'!Názvy_tisku</vt:lpstr>
      <vt:lpstr>'SO01 3 Pol'!Názvy_tisku</vt:lpstr>
      <vt:lpstr>oadresa</vt:lpstr>
      <vt:lpstr>Stavba!Objednatel</vt:lpstr>
      <vt:lpstr>Stavba!Objekt</vt:lpstr>
      <vt:lpstr>'SO01 1 Pol'!Oblast_tisku</vt:lpstr>
      <vt:lpstr>'SO01 2 Pol'!Oblast_tisku</vt:lpstr>
      <vt:lpstr>'SO01 3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2019-03-19T12:27:02Z</cp:lastPrinted>
  <dcterms:created xsi:type="dcterms:W3CDTF">2009-04-08T07:15:50Z</dcterms:created>
  <dcterms:modified xsi:type="dcterms:W3CDTF">2020-09-24T20:28:18Z</dcterms:modified>
</cp:coreProperties>
</file>