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32" activeTab="1"/>
  </bookViews>
  <sheets>
    <sheet name="SOUHRNNÝ" sheetId="1" r:id="rId1"/>
    <sheet name="Stavba_ASŘ" sheetId="2" r:id="rId2"/>
    <sheet name="Stavba_VZT" sheetId="3" r:id="rId3"/>
    <sheet name="SO 01 01 Pol_ASŘ" sheetId="4" r:id="rId4"/>
    <sheet name="Pol_VZT" sheetId="5" r:id="rId5"/>
    <sheet name="VzorPolozky" sheetId="6" state="hidden" r:id="rId6"/>
  </sheets>
  <externalReferences>
    <externalReference r:id="rId9"/>
  </externalReferences>
  <definedNames>
    <definedName name="CelkemDPHVypocet" localSheetId="1">'Stavba_ASŘ'!$H$42</definedName>
    <definedName name="CenaCelkem">'Stavba_ASŘ'!$G$29</definedName>
    <definedName name="CenaCelkemBezDPH">'Stavba_ASŘ'!$G$28</definedName>
    <definedName name="CenaCelkemVypocet" localSheetId="0">'SOUHRNNÝ'!#REF!</definedName>
    <definedName name="CenaCelkemVypocet" localSheetId="1">'Stavba_ASŘ'!$I$42</definedName>
    <definedName name="CenaCelkemVypocet" localSheetId="2">'Stavba_VZT'!#REF!</definedName>
    <definedName name="cisloobjektu">'Stavba_ASŘ'!$D$3</definedName>
    <definedName name="CisloRozpoctu">'[1]Krycí list'!$C$2</definedName>
    <definedName name="CisloStavby" localSheetId="1">'Stavba_ASŘ'!$D$2</definedName>
    <definedName name="cislostavby">'[1]Krycí list'!$A$7</definedName>
    <definedName name="CisloStavebnihoRozpoctu">'Stavba_ASŘ'!$D$4</definedName>
    <definedName name="dadresa">'Stavba_ASŘ'!$D$12:$G$12</definedName>
    <definedName name="DIČ" localSheetId="1">'Stavba_ASŘ'!$I$12</definedName>
    <definedName name="dmisto">'Stavba_ASŘ'!$E$13:$G$13</definedName>
    <definedName name="DPHSni">'Stavba_ASŘ'!$G$24</definedName>
    <definedName name="DPHZakl">'Stavba_ASŘ'!$G$26</definedName>
    <definedName name="dpsc" localSheetId="1">'Stavba_ASŘ'!$D$13</definedName>
    <definedName name="IČO" localSheetId="1">'Stavba_ASŘ'!$I$11</definedName>
    <definedName name="Mena">'Stavba_ASŘ'!$J$29</definedName>
    <definedName name="MistoStavby">'Stavba_ASŘ'!$D$4</definedName>
    <definedName name="nazevobjektu">'Stavba_ASŘ'!$E$3</definedName>
    <definedName name="NazevRozpoctu">'[1]Krycí list'!$D$2</definedName>
    <definedName name="NazevStavby" localSheetId="1">'Stavba_ASŘ'!$E$2</definedName>
    <definedName name="nazevstavby">'[1]Krycí list'!$C$7</definedName>
    <definedName name="NazevStavebnihoRozpoctu">'Stavba_ASŘ'!$E$4</definedName>
    <definedName name="_xlnm.Print_Titles" localSheetId="3">'SO 01 01 Pol_ASŘ'!$1:$7</definedName>
    <definedName name="oadresa">'Stavba_ASŘ'!$D$6</definedName>
    <definedName name="Objednatel" localSheetId="1">'Stavba_ASŘ'!$D$5</definedName>
    <definedName name="Objekt" localSheetId="1">'Stavba_ASŘ'!$B$38</definedName>
    <definedName name="_xlnm.Print_Area" localSheetId="3">'SO 01 01 Pol_ASŘ'!$A$1:$X$120</definedName>
    <definedName name="_xlnm.Print_Area" localSheetId="1">'Stavba_ASŘ'!$A$1:$J$65</definedName>
    <definedName name="odic" localSheetId="1">'Stavba_ASŘ'!$I$6</definedName>
    <definedName name="oico" localSheetId="1">'Stavba_ASŘ'!$I$5</definedName>
    <definedName name="omisto" localSheetId="1">'Stavba_ASŘ'!$E$7</definedName>
    <definedName name="onazev" localSheetId="1">'Stavba_ASŘ'!$D$6</definedName>
    <definedName name="opsc" localSheetId="1">'Stavba_ASŘ'!$D$7</definedName>
    <definedName name="padresa">'Stavba_ASŘ'!$D$9</definedName>
    <definedName name="pdic">'Stavba_ASŘ'!$I$9</definedName>
    <definedName name="pico">'Stavba_ASŘ'!$I$8</definedName>
    <definedName name="pmisto">'Stavba_ASŘ'!$E$10</definedName>
    <definedName name="PocetMJ">#REF!</definedName>
    <definedName name="PoptavkaID">'Stavba_ASŘ'!$A$1</definedName>
    <definedName name="pPSC">'Stavba_ASŘ'!$D$10</definedName>
    <definedName name="Projektant">'Stavba_ASŘ'!$D$8</definedName>
    <definedName name="SazbaDPH1" localSheetId="1">'Stavba_ASŘ'!$E$23</definedName>
    <definedName name="SazbaDPH1">'[1]Krycí list'!$C$30</definedName>
    <definedName name="SazbaDPH2" localSheetId="1">'Stavba_ASŘ'!$E$25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'Stavba_ASŘ'!$D$14</definedName>
    <definedName name="Z_B7E7C763_C459_487D_8ABA_5CFDDFBD5A84_.wvu.Cols" localSheetId="1" hidden="1">'Stavba_ASŘ'!$A:$A</definedName>
    <definedName name="Z_B7E7C763_C459_487D_8ABA_5CFDDFBD5A84_.wvu.PrintArea" localSheetId="1" hidden="1">'Stavba_ASŘ'!$B$1:$J$36</definedName>
    <definedName name="ZakladDPHSni">'Stavba_ASŘ'!$G$23</definedName>
    <definedName name="ZakladDPHSniVypocet" localSheetId="0">'SOUHRNNÝ'!#REF!</definedName>
    <definedName name="ZakladDPHSniVypocet" localSheetId="1">'Stavba_ASŘ'!$F$42</definedName>
    <definedName name="ZakladDPHSniVypocet" localSheetId="2">'Stavba_VZT'!#REF!</definedName>
    <definedName name="ZakladDPHZakl">'Stavba_ASŘ'!$G$25</definedName>
    <definedName name="ZakladDPHZaklVypocet" localSheetId="0">'SOUHRNNÝ'!#REF!</definedName>
    <definedName name="ZakladDPHZaklVypocet" localSheetId="1">'Stavba_ASŘ'!$G$42</definedName>
    <definedName name="ZakladDPHZaklVypocet" localSheetId="2">'Stavba_VZT'!#REF!</definedName>
    <definedName name="ZaObjednatele">'Stavba_ASŘ'!$G$34</definedName>
    <definedName name="Zaokrouhleni">'Stavba_ASŘ'!$G$27</definedName>
    <definedName name="ZaZhotovitele">'Stavba_ASŘ'!$D$34</definedName>
    <definedName name="Zhotovitel">'Stavba_ASŘ'!$D$11:$G$11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Radim Štěpánek</author>
    <author>Pavel Veternik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Libor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<sst xmlns="http://schemas.openxmlformats.org/spreadsheetml/2006/main" count="938" uniqueCount="387">
  <si>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</si>
  <si>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</si>
  <si>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</si>
  <si>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</si>
  <si>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</si>
  <si>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</si>
  <si>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</si>
  <si>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</si>
  <si>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</si>
  <si>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</si>
  <si>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</si>
  <si>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</si>
  <si>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</si>
  <si>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</si>
  <si>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</si>
  <si>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</si>
  <si>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</si>
  <si>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</si>
  <si>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</si>
  <si>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</si>
  <si>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</si>
  <si>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</si>
  <si>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</si>
  <si>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</si>
  <si>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</si>
  <si>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</si>
  <si>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</si>
  <si>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</si>
  <si>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</si>
  <si>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</si>
  <si>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</si>
  <si>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</si>
  <si>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</si>
  <si>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</si>
  <si>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</si>
  <si>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</si>
  <si>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</si>
  <si>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</si>
  <si>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</si>
  <si>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</si>
  <si>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</si>
  <si>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01</t>
  </si>
  <si>
    <t>Stavební práce</t>
  </si>
  <si>
    <t>SO 01</t>
  </si>
  <si>
    <t>Hlavní objekt</t>
  </si>
  <si>
    <t>Objekt:</t>
  </si>
  <si>
    <t>Rozpočet:</t>
  </si>
  <si>
    <t>018/2022</t>
  </si>
  <si>
    <t>Stavba</t>
  </si>
  <si>
    <t>Celkem za stavbu</t>
  </si>
  <si>
    <t>CZK</t>
  </si>
  <si>
    <t>Rekapitulace dílů</t>
  </si>
  <si>
    <t>Typ dílu</t>
  </si>
  <si>
    <t>11</t>
  </si>
  <si>
    <t>Přípravné a přidružené práce</t>
  </si>
  <si>
    <t>3</t>
  </si>
  <si>
    <t>Svislé a 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</si>
  <si>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</si>
  <si>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</si>
  <si>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</si>
  <si>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</si>
  <si>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</si>
  <si>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</si>
  <si>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</si>
  <si>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</si>
  <si>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</si>
  <si>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</si>
  <si>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96</t>
  </si>
  <si>
    <t>Bourání konstrukcí</t>
  </si>
  <si>
    <t>99</t>
  </si>
  <si>
    <t>Staveništní přesun hmot</t>
  </si>
  <si>
    <t>766</t>
  </si>
  <si>
    <t>Konstrukce truhlářské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</si>
  <si>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</si>
  <si>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</si>
  <si>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</si>
  <si>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</si>
  <si>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</si>
  <si>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</si>
  <si>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</si>
  <si>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</si>
  <si>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</si>
  <si>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</si>
  <si>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</si>
  <si>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</si>
  <si>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</si>
  <si>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</si>
  <si>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</si>
  <si>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</si>
  <si>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</si>
  <si>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</si>
  <si>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</si>
  <si>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</si>
  <si>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</si>
  <si>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</si>
  <si>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</si>
  <si>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</si>
  <si>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</si>
  <si>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</si>
  <si>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</si>
  <si>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</si>
  <si>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</si>
  <si>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</si>
  <si>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</si>
  <si>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</si>
  <si>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</si>
  <si>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</si>
  <si>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</si>
  <si>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</si>
  <si>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</si>
  <si>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</si>
  <si>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</si>
  <si>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</si>
  <si>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VYSTĚHOVÁNÍ ČÁSTI KUCHYNĚ PRO UMOŽNĚNÍ PŘÍSTUPU VYBOURÁNÍ ŠACHTY A PROVEDENO ZAKRYTÍ OSTATNÍHO VYBAVENÍ KUCHYNĚ</t>
  </si>
  <si>
    <t>kpl</t>
  </si>
  <si>
    <t>Vlastní</t>
  </si>
  <si>
    <t>Indiv</t>
  </si>
  <si>
    <t>Agregovaná položka</t>
  </si>
  <si>
    <t>POL2_</t>
  </si>
  <si>
    <t>340237212RT2</t>
  </si>
  <si>
    <t>Zazdívka otvorů pl.0,25m2,cihlami tl.zdi nad 10 cm s použitím suché maltové směsi</t>
  </si>
  <si>
    <t>kus</t>
  </si>
  <si>
    <t>RTS 22/ I</t>
  </si>
  <si>
    <t>Práce</t>
  </si>
  <si>
    <t>POL1_</t>
  </si>
  <si>
    <t>N8 : 1</t>
  </si>
  <si>
    <t>VV</t>
  </si>
  <si>
    <t>346244381RT2</t>
  </si>
  <si>
    <t>Plentování ocelových nosníků výšky do 20 cm s použitím suché maltové směsi</t>
  </si>
  <si>
    <t>m2</t>
  </si>
  <si>
    <t>347051224R00</t>
  </si>
  <si>
    <t>Stěna šachty tl.75 mm,2xCW,2xopl.,deska RFI 12,5mm</t>
  </si>
  <si>
    <t>347PC</t>
  </si>
  <si>
    <t>Prostup v SDK šachtě 600x400mm</t>
  </si>
  <si>
    <t>ks</t>
  </si>
  <si>
    <t>317940911RAA</t>
  </si>
  <si>
    <t>Osazení válcovaných profilů dodatečně vysekání drážky, dodávka profilů</t>
  </si>
  <si>
    <t>t</t>
  </si>
  <si>
    <t>2x I160 2,2m : 17,9*2,2*2/1000</t>
  </si>
  <si>
    <t>416021123R00</t>
  </si>
  <si>
    <t>Podhledy SDK, kovová.kce CD. 1x deska RBI 12,5 mm</t>
  </si>
  <si>
    <t>416093133R00</t>
  </si>
  <si>
    <t>Čelo podhledu SDK, v.do 800 mm, 1xCD,1xRBI 12,5 mm</t>
  </si>
  <si>
    <t>416091081R00</t>
  </si>
  <si>
    <t>Příplatek k podhledu sádrokart. za plochu do 2 m2</t>
  </si>
  <si>
    <t>612401391RT2</t>
  </si>
  <si>
    <t>Omítka malých ploch vnitřních stěn do 1 m2 vápennou štukovou omítkou</t>
  </si>
  <si>
    <t>N3 : 1</t>
  </si>
  <si>
    <t>N4 : 1</t>
  </si>
  <si>
    <t>N5 : 1</t>
  </si>
  <si>
    <t>N9 : 10</t>
  </si>
  <si>
    <t>612409991RT2</t>
  </si>
  <si>
    <t>Začištění omítek kolem oken,dveří apod. s použitím suché maltové směsi</t>
  </si>
  <si>
    <t>m</t>
  </si>
  <si>
    <t>631312141R00</t>
  </si>
  <si>
    <t>Doplnění rýh betonem v dosavadních mazaninách</t>
  </si>
  <si>
    <t>m3</t>
  </si>
  <si>
    <t>777551955R00</t>
  </si>
  <si>
    <t>Oprava podlah stěrkou, tl.3 mm</t>
  </si>
  <si>
    <t>642942221R00</t>
  </si>
  <si>
    <t>Osazení zárubní dveřních ocelových, pl. do 4,5 m2</t>
  </si>
  <si>
    <t>5533301275R</t>
  </si>
  <si>
    <t>Zárubeň ocelová YHtm 125/1970/1600 D pro zdění, s těsněním, se šroubovanými závěsy</t>
  </si>
  <si>
    <t>SPCM</t>
  </si>
  <si>
    <t>Specifikace</t>
  </si>
  <si>
    <t>POL3_</t>
  </si>
  <si>
    <t>941955002R00</t>
  </si>
  <si>
    <t>Lešení lehké pomocné, výška podlahy do 1,9 m</t>
  </si>
  <si>
    <t>962031124R00</t>
  </si>
  <si>
    <t>Bourání příček z cihel pálených děrovan. tl.115 mm</t>
  </si>
  <si>
    <t>šachta B1 : (0,35*2+0,51)*3,05</t>
  </si>
  <si>
    <t>962031125R00</t>
  </si>
  <si>
    <t>Bourání příček z cihel pálených děrovan. tl.140 mm</t>
  </si>
  <si>
    <t>B9 : (0,82+1,35)*3,3</t>
  </si>
  <si>
    <t>962052314R00</t>
  </si>
  <si>
    <t>Bourání pilířů železobetonových</t>
  </si>
  <si>
    <t>0,3*0,3*1</t>
  </si>
  <si>
    <t>968071125R00</t>
  </si>
  <si>
    <t>Vyvěšení, zavěšení kovových křídel dveří pl. 2 m2</t>
  </si>
  <si>
    <t>968072455R00</t>
  </si>
  <si>
    <t>Vybourání kovových dveřních zárubní pl. do 2 m2</t>
  </si>
  <si>
    <t>1,05*2</t>
  </si>
  <si>
    <t>971033431R00</t>
  </si>
  <si>
    <t>Vybourání otv. zeď cihel. pl.0,25 m2, tl.15cm, MVC</t>
  </si>
  <si>
    <t>B8 : 1</t>
  </si>
  <si>
    <t>971033631R00</t>
  </si>
  <si>
    <t>Vybourání otv. zeď cihel. pl.4 m2, tl.15 cm, MVC</t>
  </si>
  <si>
    <t>0,65*2</t>
  </si>
  <si>
    <t>978059531R00</t>
  </si>
  <si>
    <t>Odsekání vnitřních obkladů stěn nad 2 m2</t>
  </si>
  <si>
    <t>B9 : (0,15+0,82+1,5)*1,8</t>
  </si>
  <si>
    <t>913      R00</t>
  </si>
  <si>
    <t>Hzs - Stavební dělník</t>
  </si>
  <si>
    <t>h</t>
  </si>
  <si>
    <t>Prav.M</t>
  </si>
  <si>
    <t>HZS</t>
  </si>
  <si>
    <t>POL10_</t>
  </si>
  <si>
    <t>B6 : 2*4</t>
  </si>
  <si>
    <t>B10 : 4</t>
  </si>
  <si>
    <t>999281145R00</t>
  </si>
  <si>
    <t>Přesun hmot pro opravy a údržbu do v. 6 m, nošením</t>
  </si>
  <si>
    <t>Přesun hmot</t>
  </si>
  <si>
    <t>POL7_</t>
  </si>
  <si>
    <t>766661142R00</t>
  </si>
  <si>
    <t>Montáž dveří do zárubně,otevíravých 2kř.nad 1,45 m</t>
  </si>
  <si>
    <t>766670021R00</t>
  </si>
  <si>
    <t>Montáž kliky a štítku</t>
  </si>
  <si>
    <t>54914631R</t>
  </si>
  <si>
    <t>Dveřní kování ELEGANT klíč Ti</t>
  </si>
  <si>
    <t>61165008R</t>
  </si>
  <si>
    <t>Dveře vnitřní laminované plné 2kř. 160x197 cm</t>
  </si>
  <si>
    <t>998766101R00</t>
  </si>
  <si>
    <t>Přesun hmot pro truhlářské konstr., výšky do 6 m</t>
  </si>
  <si>
    <t>781470010RA0</t>
  </si>
  <si>
    <t>783151115R00</t>
  </si>
  <si>
    <t>Nátěr epoxidový OK "A" 1x + 2x email</t>
  </si>
  <si>
    <t xml:space="preserve">zárubeň : </t>
  </si>
  <si>
    <t>1600/1970 : (2*1,975+1,7)*(0,16+0,05*2)</t>
  </si>
  <si>
    <t>784011222RT2</t>
  </si>
  <si>
    <t>Zakrytí podlah, včetně odstranění včetně papírové lepenky</t>
  </si>
  <si>
    <t>stropy 1PP : 10,8+19,2+17,1+12,8+16,3</t>
  </si>
  <si>
    <t>stropy 1NP : 88</t>
  </si>
  <si>
    <t>784450020RA0</t>
  </si>
  <si>
    <t>Malba ze směsi Remal, penetrace 1x, bílá 2x</t>
  </si>
  <si>
    <t>0.03 : 10</t>
  </si>
  <si>
    <t>0.08 : (5,1*2+2,12*2)*3,05</t>
  </si>
  <si>
    <t>0.09 : (5,1+4,4+2,56+3,22+0,93+2,09+0,64)*3,05</t>
  </si>
  <si>
    <t>0.10 : (3,65*2+5,31*2+0,15*4)*3,05</t>
  </si>
  <si>
    <t>0.11 : (2,4*2+5,31*2)*3,05</t>
  </si>
  <si>
    <t>0.12 : (3,07*2+5,31*2)*3,05</t>
  </si>
  <si>
    <t>1.18 : (10,56+3,05+4,83+0,3+4,96+2,23+0,45*2+6,78+0,83*2+0,64+2,54*2+0,48+4,16+2,02+0,18+0,82+1,27+1,68)*(3,3-1,8)</t>
  </si>
  <si>
    <t>hod</t>
  </si>
  <si>
    <t>N6 : 1</t>
  </si>
  <si>
    <t>979011221R00</t>
  </si>
  <si>
    <t>Svislá doprava suti a vybour. hmot za 1.PP nošením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</si>
  <si>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</si>
  <si>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</si>
  <si>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</si>
  <si>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</si>
  <si>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</si>
  <si>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</si>
  <si>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979990111R00</t>
  </si>
  <si>
    <t>Poplatek za skládku suti - stavební keramika, ostatní komunální odpad</t>
  </si>
  <si>
    <t>979087312R00</t>
  </si>
  <si>
    <t>Vodorovné přemístění vyb. hmot nošením do 10 m</t>
  </si>
  <si>
    <t>979087391R00</t>
  </si>
  <si>
    <t>Příplatek za nošení suti každých dalších 10 m</t>
  </si>
  <si>
    <t>005121 R</t>
  </si>
  <si>
    <t>Zařízení staveniště</t>
  </si>
  <si>
    <t>Soubor</t>
  </si>
  <si>
    <t>VRN</t>
  </si>
  <si>
    <t>POL99_2</t>
  </si>
  <si>
    <t>005124010R</t>
  </si>
  <si>
    <t>Koordinační činnost</t>
  </si>
  <si>
    <t>SUM</t>
  </si>
  <si>
    <t>END</t>
  </si>
  <si>
    <t>Nespecifikované stavební práce</t>
  </si>
  <si>
    <t>2,25*(0,2+0,15+0,2)</t>
  </si>
  <si>
    <t>N10 : (0,15+0,85+1,5)*3,35</t>
  </si>
  <si>
    <t>N7 : 1,62*1,1</t>
  </si>
  <si>
    <t>(0,78+1,45)*0,8*1,1</t>
  </si>
  <si>
    <t>N3 : 2,1*2+1,7*1,1</t>
  </si>
  <si>
    <t>N2 : 1,7*0,15*0,1*1,1</t>
  </si>
  <si>
    <t>N4 : 0,7*0,35*0,05*1,1</t>
  </si>
  <si>
    <t>N5 : 0,3*0,3*0,1*1,1</t>
  </si>
  <si>
    <t>N12 : (0,82+1,27)*0,1*0,1*1,1</t>
  </si>
  <si>
    <t>N2 : 1,7*0,2*1,1</t>
  </si>
  <si>
    <t>N4 : 0,35*0,75*1,1</t>
  </si>
  <si>
    <t>N12 : (0,82+1,27)*0,1*1,1</t>
  </si>
  <si>
    <t>1PP : 11</t>
  </si>
  <si>
    <t>1NP : 6</t>
  </si>
  <si>
    <t>N10 : (0,15+0,82+1,5)*1,8*1,1</t>
  </si>
  <si>
    <t>Obklad vnitřní keramický 20 x 20 cm obklad</t>
  </si>
  <si>
    <t>stropy 1NP : 88*1,1</t>
  </si>
  <si>
    <t>stropy 1PP : (10,8+19,2+17,1+12,8+16,3)*1,1</t>
  </si>
  <si>
    <t>N11 : 2,5</t>
  </si>
  <si>
    <t>B5 : 4,5</t>
  </si>
  <si>
    <t>B4 : 4,5</t>
  </si>
  <si>
    <t>Rekonstrukce vzduchotechniky v ZŠ Újezd u Brna - kuchyň</t>
  </si>
  <si>
    <t xml:space="preserve"> A</t>
  </si>
  <si>
    <t>Rozpočet</t>
  </si>
  <si>
    <t>2022_007</t>
  </si>
  <si>
    <t>Z.č.1</t>
  </si>
  <si>
    <t>Vzduchotechnika</t>
  </si>
  <si>
    <t>D.1.4.1.03-a03</t>
  </si>
  <si>
    <t>VZT jednotky</t>
  </si>
  <si>
    <t>01RVZT001</t>
  </si>
  <si>
    <t>VZT jednotka s rekuperací min. 75% v interiérovém provedení, s teplovodním ohřevem 24,5 kW (včetně směšovacího uzlu), Qp=Qo=4000 m3/h; Pp/Po 350/400 Pa, včetně filtrace M5 s tukovým filtrem G3 na odvodu, pružných manžet a uzavíracích klapek; cca 800 kg; napájení 3x400 V/50Hz, el. příkon 2,4+2,4 kW; včetně externího přímého chladiče 18,8 kW</t>
  </si>
  <si>
    <t>02</t>
  </si>
  <si>
    <t>Digestoř</t>
  </si>
  <si>
    <t>02RVZT001</t>
  </si>
  <si>
    <t>Digestoř nerezová včetně tukových filtrů Q=2500 m3/h 1400x2000mm</t>
  </si>
  <si>
    <t>03</t>
  </si>
  <si>
    <t>Potrubní elementy</t>
  </si>
  <si>
    <t>03RVZT001</t>
  </si>
  <si>
    <t>Ruční regulační klapka pozink plech 250x250 mm</t>
  </si>
  <si>
    <t>03RVZT002</t>
  </si>
  <si>
    <t>Ruční regulační klapka pozink plech 355x250 mm</t>
  </si>
  <si>
    <t>03RVZT003</t>
  </si>
  <si>
    <t>Ruční regulační klapka pozink plech 630x250 mm</t>
  </si>
  <si>
    <t>04</t>
  </si>
  <si>
    <t>Distribuční elementy</t>
  </si>
  <si>
    <t>04RVZT001</t>
  </si>
  <si>
    <t>Kovová dvouřadá vyústka na potrubí s regulační klapkou 800x200 mm</t>
  </si>
  <si>
    <t>04RVZT002</t>
  </si>
  <si>
    <t>Kovová jednořadá vyústka na potrubí s regulační klapkou 300x100 mm</t>
  </si>
  <si>
    <t>05</t>
  </si>
  <si>
    <t>Tlumiče hluku</t>
  </si>
  <si>
    <t>06RVZT001</t>
  </si>
  <si>
    <t>Kulisový tlumič hluku čtyřhranný 710x500 mm, délka 2000 mm; 4x kulisa 100x500x2000 mm vč. náběhových a odtokových hran; pozink plech</t>
  </si>
  <si>
    <t>06RVZT002</t>
  </si>
  <si>
    <t>Kulisový tlumič hluku čtyřhranný 710x500 mm, délka 1000 mm; 4x kulisa 100x500x1000 mm vč. náběhových a odtokových hran; pozink plech</t>
  </si>
  <si>
    <t>06RVZT003</t>
  </si>
  <si>
    <t>Kulisový tlumič hluku čtyřhranný 710x500 mm, délka 750 mm; 4x kulisa 100x500x750 mm vč. náběhových a odtokových hran; pozink plech</t>
  </si>
  <si>
    <t>Kulisový tlumič hluku čtyřhranný 710x500 mm, délka 500 mm; 4x kulisa 100x500x500 mm vč. náběhových a odtokových hran; pozink plech</t>
  </si>
  <si>
    <t>06</t>
  </si>
  <si>
    <t>Koncové elementy</t>
  </si>
  <si>
    <t>07RVZT002</t>
  </si>
  <si>
    <t>Protidešťová žaluzie se sítí proti hmyzu 1000x400 mm; pozink plech</t>
  </si>
  <si>
    <t>07</t>
  </si>
  <si>
    <t>Potrubí</t>
  </si>
  <si>
    <t>08RVZT003</t>
  </si>
  <si>
    <t>Potrubí VZT čtyřhranné přírubové sk.I., 250x250 mm, včetně tvarovek, montážního, spojovacího a kotvícího materiálu</t>
  </si>
  <si>
    <t>08RVZT004</t>
  </si>
  <si>
    <t>Potrubí VZT čtyřhranné přírubové sk.I., 355x250 mm, včetně tvarovek, montážního, spojovacího a kotvícího materiálu</t>
  </si>
  <si>
    <t>08RVZT005</t>
  </si>
  <si>
    <t>Potrubí VZT čtyřhranné přírubové sk.I., 450x250 mm, včetně tvarovek, montážního, spojovacího a kotvícího materiálu</t>
  </si>
  <si>
    <t>08RVZT006</t>
  </si>
  <si>
    <t>Potrubí VZT čtyřhranné přírubové sk.I., 630x250 mm, včetně tvarovek, montážního, spojovacího a kotvícího materiálu</t>
  </si>
  <si>
    <t>08RVZT007</t>
  </si>
  <si>
    <t>Potrubí VZT čtyřhranné přírubové sk.I., 800x280 mm, včetně tvarovek, montážního, spojovacího a kotvícího materiálu</t>
  </si>
  <si>
    <t>08RVZT008</t>
  </si>
  <si>
    <t>Potrubí VZT čtyřhranné přírubové sk.I., 630x355 mm, včetně tvarovek, montážního, spojovacího a kotvícího materiálu</t>
  </si>
  <si>
    <t>08RVZT009</t>
  </si>
  <si>
    <t>Potrubí VZT čtyřhranné přírubové sk.I., 560x400 mm, včetně tvarovek, montážního, spojovacího a kotvícího materiálu</t>
  </si>
  <si>
    <t>08RVZT010</t>
  </si>
  <si>
    <t>Potrubí VZT čtyřhranné přírubové sk.I., 600x400 mm, včetně tvarovek, montážního, spojovacího a kotvícího materiálu</t>
  </si>
  <si>
    <t>08RVZT011</t>
  </si>
  <si>
    <t>Potrubí VZT čtyřhranné přírubové sk.I., 800x400 mm, včetně tvarovek, montážního, spojovacího a kotvícího materiálu</t>
  </si>
  <si>
    <t>08RVZT012</t>
  </si>
  <si>
    <t>Potrubí VZT čtyřhranné přírubové sk.I., 1000x400 mm, včetně tvarovek, montážního, spojovacího a kotvícího materiálu</t>
  </si>
  <si>
    <t>08RVZT013</t>
  </si>
  <si>
    <t>Potrubí VZT čtyřhranné přírubové sk.I., 560x500 mm, včetně tvarovek, montážního, spojovacího a kotvícího materiálu</t>
  </si>
  <si>
    <t>08RVZT014</t>
  </si>
  <si>
    <t>Potrubí VZT čtyřhranné přírubové sk.I., 710x500 mm, včetně tvarovek, montážního, spojovacího a kotvícího materiálu</t>
  </si>
  <si>
    <t>Potrubí VZT čtyřhranné přírubové sk.I., 800x500 mm, včetně tvarovek, montážního, spojovacího a kotvícího materiálu</t>
  </si>
  <si>
    <t>08</t>
  </si>
  <si>
    <t>Izolace</t>
  </si>
  <si>
    <t>10RVZT001</t>
  </si>
  <si>
    <t>Izolace ze syntetického kaučuku samolepící parotěsná s hliníkovou fólií, tl. 19 mm, role</t>
  </si>
  <si>
    <t>ONRVZT001</t>
  </si>
  <si>
    <t>Autorský dozor, včetně dopravy</t>
  </si>
  <si>
    <t>ONRVZT002</t>
  </si>
  <si>
    <t>Koordinace s ostatními profesemi na stavbě</t>
  </si>
  <si>
    <t>ONRVZT003</t>
  </si>
  <si>
    <t>Kompletační činnost</t>
  </si>
  <si>
    <t>ONRVZT004</t>
  </si>
  <si>
    <t>Vypracovnání provozního řádu a BOZP</t>
  </si>
  <si>
    <t>ONRVZT005</t>
  </si>
  <si>
    <t>Projektová dokumentace dodavatelská</t>
  </si>
  <si>
    <t>ONRVZT006</t>
  </si>
  <si>
    <t>Projektová dokumentace skutečného stavu</t>
  </si>
  <si>
    <t>VNRVZT001</t>
  </si>
  <si>
    <t>Přesun hmot pro vzduchotechniku</t>
  </si>
  <si>
    <t>VNRVZT002</t>
  </si>
  <si>
    <t>Mimostaveništní doprava</t>
  </si>
  <si>
    <t>VNRVZT003</t>
  </si>
  <si>
    <t>Montáž vzduchotechniky a chlazení</t>
  </si>
  <si>
    <t>VNRVZT004</t>
  </si>
  <si>
    <t>Prokabelování, zapojení  a připojení VZT jednotky k elektroinstalaci včetně materiálu</t>
  </si>
  <si>
    <t>VNRVZT005</t>
  </si>
  <si>
    <t>Orientační štítky</t>
  </si>
  <si>
    <t>VNRVZT006</t>
  </si>
  <si>
    <t>Pronájem montážních kostek</t>
  </si>
  <si>
    <t>den</t>
  </si>
  <si>
    <t>VNRVZT007</t>
  </si>
  <si>
    <t>Zaregulování VZT</t>
  </si>
  <si>
    <t>VNRVZT008</t>
  </si>
  <si>
    <t>Komplexní vyzkoušení, zprovoznění</t>
  </si>
  <si>
    <t>VNRVZT009</t>
  </si>
  <si>
    <t>Úprava rozvodů topné vody k novému směšovacímu uzlu, včetně materiálu a montáže</t>
  </si>
  <si>
    <t>VNRVZT010</t>
  </si>
  <si>
    <t>Odvod kondenzátu od VZT jednotky a externího výměníku včetně materiálu a montáže</t>
  </si>
  <si>
    <t xml:space="preserve">Vzduchotechnika </t>
  </si>
  <si>
    <t>Ventilátory</t>
  </si>
  <si>
    <t>10</t>
  </si>
  <si>
    <t>Souhrnný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</si>
</sst>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  <numFmt numFmtId="167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9.5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 wrapText="1"/>
    </xf>
    <xf numFmtId="0" fontId="13" fillId="0" borderId="0" xfId="0" applyFont="1" applyAlignment="1">
      <alignment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6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166" fontId="14" fillId="0" borderId="0" xfId="0" applyNumberFormat="1" applyFont="1" applyBorder="1" applyAlignment="1">
      <alignment horizontal="center" vertical="top" wrapText="1" shrinkToFit="1"/>
    </xf>
    <xf numFmtId="166" fontId="14" fillId="0" borderId="0" xfId="0" applyNumberFormat="1" applyFont="1" applyBorder="1" applyAlignment="1">
      <alignment vertical="top" wrapText="1" shrinkToFit="1"/>
    </xf>
    <xf numFmtId="166" fontId="5" fillId="33" borderId="0" xfId="0" applyNumberFormat="1" applyFont="1" applyFill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6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6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6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166" fontId="14" fillId="0" borderId="0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3" fillId="0" borderId="25" xfId="0" applyFont="1" applyBorder="1" applyAlignment="1">
      <alignment vertical="top"/>
    </xf>
    <xf numFmtId="49" fontId="13" fillId="0" borderId="25" xfId="0" applyNumberFormat="1" applyFont="1" applyBorder="1" applyAlignment="1">
      <alignment vertical="top"/>
    </xf>
    <xf numFmtId="49" fontId="13" fillId="0" borderId="25" xfId="0" applyNumberFormat="1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top"/>
    </xf>
    <xf numFmtId="4" fontId="13" fillId="0" borderId="25" xfId="0" applyNumberFormat="1" applyFont="1" applyBorder="1" applyAlignment="1">
      <alignment vertical="top"/>
    </xf>
    <xf numFmtId="4" fontId="13" fillId="0" borderId="46" xfId="0" applyNumberFormat="1" applyFont="1" applyFill="1" applyBorder="1" applyAlignment="1" applyProtection="1">
      <alignment vertical="top" shrinkToFit="1"/>
      <protection locked="0"/>
    </xf>
    <xf numFmtId="4" fontId="13" fillId="0" borderId="43" xfId="0" applyNumberFormat="1" applyFont="1" applyFill="1" applyBorder="1" applyAlignment="1" applyProtection="1">
      <alignment vertical="top" shrinkToFit="1"/>
      <protection locked="0"/>
    </xf>
    <xf numFmtId="4" fontId="13" fillId="0" borderId="0" xfId="0" applyNumberFormat="1" applyFont="1" applyFill="1" applyBorder="1" applyAlignment="1">
      <alignment vertical="top" shrinkToFit="1"/>
    </xf>
    <xf numFmtId="166" fontId="13" fillId="0" borderId="49" xfId="0" applyNumberFormat="1" applyFont="1" applyBorder="1" applyAlignment="1">
      <alignment vertical="top" shrinkToFit="1"/>
    </xf>
    <xf numFmtId="4" fontId="13" fillId="0" borderId="48" xfId="0" applyNumberFormat="1" applyFont="1" applyBorder="1" applyAlignment="1">
      <alignment vertical="top" shrinkToFit="1"/>
    </xf>
    <xf numFmtId="4" fontId="13" fillId="0" borderId="25" xfId="0" applyNumberFormat="1" applyFont="1" applyFill="1" applyBorder="1" applyAlignment="1" applyProtection="1">
      <alignment vertical="top" shrinkToFit="1"/>
      <protection locked="0"/>
    </xf>
    <xf numFmtId="2" fontId="13" fillId="0" borderId="25" xfId="0" applyNumberFormat="1" applyFont="1" applyFill="1" applyBorder="1" applyAlignment="1">
      <alignment vertical="top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5" fillId="34" borderId="0" xfId="0" applyFont="1" applyFill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15" fillId="33" borderId="15" xfId="0" applyNumberFormat="1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vertical="top" shrinkToFit="1"/>
    </xf>
    <xf numFmtId="166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25" xfId="0" applyNumberFormat="1" applyFont="1" applyBorder="1" applyAlignment="1">
      <alignment vertical="top"/>
    </xf>
    <xf numFmtId="0" fontId="13" fillId="0" borderId="25" xfId="0" applyNumberFormat="1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top" shrinkToFit="1"/>
    </xf>
    <xf numFmtId="166" fontId="13" fillId="0" borderId="25" xfId="0" applyNumberFormat="1" applyFont="1" applyBorder="1" applyAlignment="1">
      <alignment vertical="top" shrinkToFit="1"/>
    </xf>
    <xf numFmtId="4" fontId="13" fillId="34" borderId="25" xfId="0" applyNumberFormat="1" applyFont="1" applyFill="1" applyBorder="1" applyAlignment="1" applyProtection="1">
      <alignment vertical="top" shrinkToFit="1"/>
      <protection locked="0"/>
    </xf>
    <xf numFmtId="4" fontId="13" fillId="0" borderId="25" xfId="0" applyNumberFormat="1" applyFont="1" applyBorder="1" applyAlignment="1">
      <alignment vertical="top" shrinkToFit="1"/>
    </xf>
    <xf numFmtId="0" fontId="5" fillId="33" borderId="28" xfId="0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shrinkToFit="1"/>
    </xf>
    <xf numFmtId="166" fontId="5" fillId="33" borderId="0" xfId="0" applyNumberFormat="1" applyFont="1" applyFill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4" fontId="5" fillId="33" borderId="50" xfId="0" applyNumberFormat="1" applyFont="1" applyFill="1" applyBorder="1" applyAlignment="1">
      <alignment vertical="top" shrinkToFit="1"/>
    </xf>
    <xf numFmtId="166" fontId="13" fillId="0" borderId="25" xfId="0" applyNumberFormat="1" applyFont="1" applyFill="1" applyBorder="1" applyAlignment="1">
      <alignment vertical="top" shrinkToFit="1"/>
    </xf>
    <xf numFmtId="0" fontId="13" fillId="0" borderId="25" xfId="0" applyFont="1" applyBorder="1" applyAlignment="1">
      <alignment horizontal="left" vertical="top" wrapText="1"/>
    </xf>
    <xf numFmtId="0" fontId="13" fillId="0" borderId="25" xfId="0" applyFont="1" applyFill="1" applyBorder="1" applyAlignment="1">
      <alignment vertical="top"/>
    </xf>
    <xf numFmtId="49" fontId="13" fillId="0" borderId="25" xfId="0" applyNumberFormat="1" applyFont="1" applyFill="1" applyBorder="1" applyAlignment="1">
      <alignment vertical="top"/>
    </xf>
    <xf numFmtId="0" fontId="13" fillId="0" borderId="25" xfId="0" applyFont="1" applyFill="1" applyBorder="1" applyAlignment="1">
      <alignment horizontal="center" vertical="top" shrinkToFit="1"/>
    </xf>
    <xf numFmtId="49" fontId="13" fillId="0" borderId="25" xfId="0" applyNumberFormat="1" applyFont="1" applyFill="1" applyBorder="1" applyAlignment="1">
      <alignment horizontal="left" vertical="top" wrapText="1"/>
    </xf>
    <xf numFmtId="0" fontId="13" fillId="0" borderId="25" xfId="0" applyNumberFormat="1" applyFont="1" applyFill="1" applyBorder="1" applyAlignment="1">
      <alignment horizontal="left" vertical="top" wrapText="1"/>
    </xf>
    <xf numFmtId="0" fontId="16" fillId="0" borderId="25" xfId="0" applyFont="1" applyBorder="1" applyAlignment="1">
      <alignment vertical="top" wrapText="1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center" vertical="top" shrinkToFit="1"/>
    </xf>
    <xf numFmtId="166" fontId="5" fillId="33" borderId="17" xfId="0" applyNumberFormat="1" applyFont="1" applyFill="1" applyBorder="1" applyAlignment="1">
      <alignment vertical="top" shrinkToFit="1"/>
    </xf>
    <xf numFmtId="4" fontId="5" fillId="33" borderId="17" xfId="0" applyNumberFormat="1" applyFont="1" applyFill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 shrinkToFit="1"/>
    </xf>
    <xf numFmtId="0" fontId="16" fillId="0" borderId="25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4" fontId="5" fillId="33" borderId="48" xfId="0" applyNumberFormat="1" applyFont="1" applyFill="1" applyBorder="1" applyAlignment="1">
      <alignment vertical="top"/>
    </xf>
    <xf numFmtId="14" fontId="5" fillId="0" borderId="15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4" fontId="3" fillId="33" borderId="25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vertical="center"/>
    </xf>
    <xf numFmtId="4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1" fontId="0" fillId="0" borderId="15" xfId="0" applyNumberFormat="1" applyBorder="1" applyAlignment="1">
      <alignment horizontal="right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54" xfId="0" applyNumberFormat="1" applyFont="1" applyBorder="1" applyAlignment="1">
      <alignment vertical="center" wrapText="1"/>
    </xf>
    <xf numFmtId="2" fontId="9" fillId="33" borderId="36" xfId="0" applyNumberFormat="1" applyFont="1" applyFill="1" applyBorder="1" applyAlignment="1">
      <alignment horizontal="right" vertical="center"/>
    </xf>
    <xf numFmtId="4" fontId="0" fillId="0" borderId="54" xfId="0" applyNumberFormat="1" applyBorder="1" applyAlignment="1">
      <alignment vertical="center" wrapText="1"/>
    </xf>
    <xf numFmtId="4" fontId="5" fillId="0" borderId="54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5" xfId="0" applyNumberFormat="1" applyFill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9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3.50390625" style="0" customWidth="1"/>
    <col min="2" max="2" width="7.50390625" style="52" customWidth="1"/>
    <col min="3" max="3" width="13.00390625" style="52" customWidth="1"/>
    <col min="4" max="4" width="9.625" style="52" customWidth="1"/>
    <col min="5" max="5" width="11.625" style="0" customWidth="1"/>
    <col min="6" max="8" width="13.00390625" style="0" customWidth="1"/>
    <col min="9" max="9" width="5.50390625" style="0" customWidth="1"/>
  </cols>
  <sheetData>
    <row r="1" spans="1:9" ht="18">
      <c r="A1" s="289" t="s">
        <v>4</v>
      </c>
      <c r="B1" s="290"/>
      <c r="C1" s="290"/>
      <c r="D1" s="290"/>
      <c r="E1" s="290"/>
      <c r="F1" s="290"/>
      <c r="G1" s="290"/>
      <c r="H1" s="290"/>
      <c r="I1" s="291"/>
    </row>
    <row r="2" spans="1:9" ht="15.75">
      <c r="A2" s="77" t="s">
        <v>24</v>
      </c>
      <c r="B2" s="201"/>
      <c r="C2" s="79" t="s">
        <v>47</v>
      </c>
      <c r="D2" s="292" t="s">
        <v>278</v>
      </c>
      <c r="E2" s="293"/>
      <c r="F2" s="293"/>
      <c r="G2" s="293"/>
      <c r="H2" s="293"/>
      <c r="I2" s="294"/>
    </row>
    <row r="3" spans="1:9" ht="12.75">
      <c r="A3" s="80" t="s">
        <v>45</v>
      </c>
      <c r="B3" s="201"/>
      <c r="C3" s="200" t="s">
        <v>43</v>
      </c>
      <c r="D3" s="295" t="s">
        <v>44</v>
      </c>
      <c r="E3" s="296"/>
      <c r="F3" s="296"/>
      <c r="G3" s="296"/>
      <c r="H3" s="296"/>
      <c r="I3" s="297"/>
    </row>
    <row r="4" spans="1:9" ht="12.75">
      <c r="A4" s="82" t="s">
        <v>46</v>
      </c>
      <c r="B4" s="83"/>
      <c r="C4" s="203" t="s">
        <v>41</v>
      </c>
      <c r="D4" s="298" t="s">
        <v>386</v>
      </c>
      <c r="E4" s="299"/>
      <c r="F4" s="299"/>
      <c r="G4" s="299"/>
      <c r="H4" s="299"/>
      <c r="I4" s="300"/>
    </row>
    <row r="5" spans="1:9" ht="12.75">
      <c r="A5" s="31" t="s">
        <v>23</v>
      </c>
      <c r="C5" s="301"/>
      <c r="D5" s="302"/>
      <c r="E5" s="302"/>
      <c r="F5" s="302"/>
      <c r="G5" s="18" t="s">
        <v>40</v>
      </c>
      <c r="H5" s="22"/>
      <c r="I5" s="8"/>
    </row>
    <row r="6" spans="1:9" ht="12.75">
      <c r="A6" s="28"/>
      <c r="B6" s="55"/>
      <c r="C6" s="303"/>
      <c r="D6" s="304"/>
      <c r="E6" s="304"/>
      <c r="F6" s="304"/>
      <c r="G6" s="18" t="s">
        <v>36</v>
      </c>
      <c r="H6" s="22"/>
      <c r="I6" s="8"/>
    </row>
    <row r="7" spans="1:9" ht="12.75">
      <c r="A7" s="29"/>
      <c r="B7" s="56"/>
      <c r="C7" s="53"/>
      <c r="D7" s="282"/>
      <c r="E7" s="283"/>
      <c r="F7" s="283"/>
      <c r="G7" s="24"/>
      <c r="H7" s="23"/>
      <c r="I7" s="34"/>
    </row>
    <row r="8" spans="1:9" ht="12.75">
      <c r="A8" s="31" t="s">
        <v>21</v>
      </c>
      <c r="C8" s="51"/>
      <c r="G8" s="18" t="s">
        <v>40</v>
      </c>
      <c r="H8" s="22"/>
      <c r="I8" s="8"/>
    </row>
    <row r="9" spans="1:9" ht="12.75">
      <c r="A9" s="2"/>
      <c r="C9" s="51"/>
      <c r="G9" s="18" t="s">
        <v>36</v>
      </c>
      <c r="H9" s="22"/>
      <c r="I9" s="8"/>
    </row>
    <row r="10" spans="1:9" ht="12.75">
      <c r="A10" s="35"/>
      <c r="B10" s="56"/>
      <c r="C10" s="53"/>
      <c r="D10" s="57"/>
      <c r="E10" s="24"/>
      <c r="F10" s="14"/>
      <c r="G10" s="14"/>
      <c r="H10" s="36"/>
      <c r="I10" s="34"/>
    </row>
    <row r="11" spans="1:9" ht="12.75">
      <c r="A11" s="31" t="s">
        <v>20</v>
      </c>
      <c r="C11" s="284"/>
      <c r="D11" s="284"/>
      <c r="E11" s="284"/>
      <c r="F11" s="284"/>
      <c r="G11" s="18" t="s">
        <v>40</v>
      </c>
      <c r="H11" s="202"/>
      <c r="I11" s="8"/>
    </row>
    <row r="12" spans="1:9" ht="12.75">
      <c r="A12" s="28"/>
      <c r="B12" s="55"/>
      <c r="C12" s="285"/>
      <c r="D12" s="285"/>
      <c r="E12" s="285"/>
      <c r="F12" s="285"/>
      <c r="G12" s="18" t="s">
        <v>36</v>
      </c>
      <c r="H12" s="202"/>
      <c r="I12" s="8"/>
    </row>
    <row r="13" spans="1:9" ht="12.75">
      <c r="A13" s="29"/>
      <c r="B13" s="56"/>
      <c r="C13" s="85"/>
      <c r="D13" s="286"/>
      <c r="E13" s="287"/>
      <c r="F13" s="287"/>
      <c r="G13" s="19"/>
      <c r="H13" s="23"/>
      <c r="I13" s="34"/>
    </row>
    <row r="14" spans="1:9" ht="12.75">
      <c r="A14" s="43" t="s">
        <v>22</v>
      </c>
      <c r="B14" s="58"/>
      <c r="C14" s="59"/>
      <c r="D14" s="60"/>
      <c r="E14" s="44"/>
      <c r="F14" s="44"/>
      <c r="G14" s="45"/>
      <c r="H14" s="44"/>
      <c r="I14" s="46"/>
    </row>
    <row r="15" spans="1:9" ht="12.75">
      <c r="A15" s="35" t="s">
        <v>34</v>
      </c>
      <c r="B15" s="61"/>
      <c r="C15" s="54"/>
      <c r="D15" s="288"/>
      <c r="E15" s="288"/>
      <c r="F15" s="280"/>
      <c r="G15" s="280"/>
      <c r="H15" s="280" t="s">
        <v>31</v>
      </c>
      <c r="I15" s="281"/>
    </row>
    <row r="16" spans="1:9" ht="13.5">
      <c r="A16" s="38" t="s">
        <v>26</v>
      </c>
      <c r="B16" s="62"/>
      <c r="C16" s="63"/>
      <c r="D16" s="274"/>
      <c r="E16" s="275"/>
      <c r="F16" s="274"/>
      <c r="G16" s="275"/>
      <c r="H16" s="274">
        <f>Stavba_ASŘ!I16+Stavba_VZT!H16</f>
        <v>0</v>
      </c>
      <c r="I16" s="276"/>
    </row>
    <row r="17" spans="1:9" ht="13.5">
      <c r="A17" s="38" t="s">
        <v>27</v>
      </c>
      <c r="B17" s="62"/>
      <c r="C17" s="63"/>
      <c r="D17" s="274"/>
      <c r="E17" s="275"/>
      <c r="F17" s="274"/>
      <c r="G17" s="275"/>
      <c r="H17" s="274">
        <f>Stavba_ASŘ!I17+Stavba_VZT!H17</f>
        <v>0</v>
      </c>
      <c r="I17" s="276"/>
    </row>
    <row r="18" spans="1:9" ht="13.5">
      <c r="A18" s="38" t="s">
        <v>28</v>
      </c>
      <c r="B18" s="62"/>
      <c r="C18" s="63"/>
      <c r="D18" s="274"/>
      <c r="E18" s="275"/>
      <c r="F18" s="274"/>
      <c r="G18" s="275"/>
      <c r="H18" s="274">
        <f>Stavba_ASŘ!I18+Stavba_VZT!H18</f>
        <v>0</v>
      </c>
      <c r="I18" s="276"/>
    </row>
    <row r="19" spans="1:9" ht="13.5">
      <c r="A19" s="38" t="s">
        <v>29</v>
      </c>
      <c r="B19" s="62"/>
      <c r="C19" s="63"/>
      <c r="D19" s="274"/>
      <c r="E19" s="275"/>
      <c r="F19" s="274"/>
      <c r="G19" s="275"/>
      <c r="H19" s="274">
        <f>Stavba_ASŘ!I19+Stavba_VZT!H19</f>
        <v>0</v>
      </c>
      <c r="I19" s="276"/>
    </row>
    <row r="20" spans="1:9" ht="13.5">
      <c r="A20" s="38" t="s">
        <v>30</v>
      </c>
      <c r="B20" s="62"/>
      <c r="C20" s="63"/>
      <c r="D20" s="274"/>
      <c r="E20" s="275"/>
      <c r="F20" s="274"/>
      <c r="G20" s="275"/>
      <c r="H20" s="274">
        <f>Stavba_ASŘ!I20+Stavba_VZT!H20</f>
        <v>0</v>
      </c>
      <c r="I20" s="276"/>
    </row>
    <row r="21" spans="1:9" ht="13.5">
      <c r="A21" s="48" t="s">
        <v>31</v>
      </c>
      <c r="B21" s="64"/>
      <c r="C21" s="65"/>
      <c r="D21" s="277"/>
      <c r="E21" s="278"/>
      <c r="F21" s="277"/>
      <c r="G21" s="278"/>
      <c r="H21" s="277">
        <f>SUM(H16:I20)</f>
        <v>0</v>
      </c>
      <c r="I21" s="279"/>
    </row>
    <row r="22" spans="1:9" ht="12.75">
      <c r="A22" s="42" t="s">
        <v>35</v>
      </c>
      <c r="B22" s="62"/>
      <c r="C22" s="63"/>
      <c r="D22" s="66"/>
      <c r="E22" s="39"/>
      <c r="F22" s="33"/>
      <c r="G22" s="33"/>
      <c r="H22" s="33"/>
      <c r="I22" s="40"/>
    </row>
    <row r="23" spans="1:9" ht="13.5">
      <c r="A23" s="38" t="s">
        <v>13</v>
      </c>
      <c r="B23" s="62"/>
      <c r="C23" s="63"/>
      <c r="D23" s="67">
        <v>15</v>
      </c>
      <c r="E23" s="39" t="s">
        <v>0</v>
      </c>
      <c r="F23" s="267">
        <v>0</v>
      </c>
      <c r="G23" s="268"/>
      <c r="H23" s="268"/>
      <c r="I23" s="40" t="str">
        <f>Mena</f>
        <v>CZK</v>
      </c>
    </row>
    <row r="24" spans="1:9" ht="13.5">
      <c r="A24" s="38" t="s">
        <v>14</v>
      </c>
      <c r="B24" s="62"/>
      <c r="C24" s="63"/>
      <c r="D24" s="67">
        <f>D23</f>
        <v>15</v>
      </c>
      <c r="E24" s="39" t="s">
        <v>0</v>
      </c>
      <c r="F24" s="269">
        <v>0</v>
      </c>
      <c r="G24" s="270"/>
      <c r="H24" s="270"/>
      <c r="I24" s="40" t="str">
        <f>Mena</f>
        <v>CZK</v>
      </c>
    </row>
    <row r="25" spans="1:9" ht="13.5">
      <c r="A25" s="38" t="s">
        <v>15</v>
      </c>
      <c r="B25" s="62"/>
      <c r="C25" s="63"/>
      <c r="D25" s="67">
        <v>21</v>
      </c>
      <c r="E25" s="39" t="s">
        <v>0</v>
      </c>
      <c r="F25" s="267">
        <f>H21</f>
        <v>0</v>
      </c>
      <c r="G25" s="268"/>
      <c r="H25" s="268"/>
      <c r="I25" s="40" t="str">
        <f>Mena</f>
        <v>CZK</v>
      </c>
    </row>
    <row r="26" spans="1:9" ht="13.5">
      <c r="A26" s="32" t="s">
        <v>16</v>
      </c>
      <c r="B26" s="68"/>
      <c r="C26" s="54"/>
      <c r="D26" s="69">
        <f>D25</f>
        <v>21</v>
      </c>
      <c r="E26" s="30" t="s">
        <v>0</v>
      </c>
      <c r="F26" s="271">
        <f>F25*0.21</f>
        <v>0</v>
      </c>
      <c r="G26" s="272"/>
      <c r="H26" s="272"/>
      <c r="I26" s="37" t="str">
        <f>Mena</f>
        <v>CZK</v>
      </c>
    </row>
    <row r="27" spans="1:9" ht="14.25" thickBot="1">
      <c r="A27" s="31" t="s">
        <v>5</v>
      </c>
      <c r="B27" s="70"/>
      <c r="C27" s="71"/>
      <c r="D27" s="70"/>
      <c r="E27" s="16"/>
      <c r="F27" s="273">
        <f>CenaCelkem-(ZakladDPHSni+DPHSni+ZakladDPHZakl+DPHZakl)</f>
        <v>0</v>
      </c>
      <c r="G27" s="273"/>
      <c r="H27" s="273"/>
      <c r="I27" s="41" t="str">
        <f>Mena</f>
        <v>CZK</v>
      </c>
    </row>
    <row r="28" spans="1:9" ht="17.25" thickBot="1">
      <c r="A28" s="113" t="s">
        <v>37</v>
      </c>
      <c r="B28" s="118"/>
      <c r="C28" s="118"/>
      <c r="D28" s="118"/>
      <c r="E28" s="119"/>
      <c r="F28" s="261">
        <f>F25+F26</f>
        <v>0</v>
      </c>
      <c r="G28" s="261"/>
      <c r="H28" s="261"/>
      <c r="I28" s="120" t="s">
        <v>50</v>
      </c>
    </row>
    <row r="29" spans="1:9" ht="12.75">
      <c r="A29" s="2"/>
      <c r="I29" s="9"/>
    </row>
    <row r="30" spans="1:9" ht="12.75">
      <c r="A30" s="2"/>
      <c r="I30" s="9"/>
    </row>
    <row r="31" spans="1:9" ht="12.75">
      <c r="A31" s="17"/>
      <c r="B31" s="72" t="s">
        <v>12</v>
      </c>
      <c r="C31" s="73"/>
      <c r="D31" s="73"/>
      <c r="E31" s="15" t="s">
        <v>11</v>
      </c>
      <c r="F31" s="26"/>
      <c r="G31" s="27"/>
      <c r="H31" s="26"/>
      <c r="I31" s="9"/>
    </row>
    <row r="32" spans="1:9" ht="12.75">
      <c r="A32" s="2"/>
      <c r="I32" s="9"/>
    </row>
    <row r="33" spans="1:9" ht="12.75">
      <c r="A33" s="20"/>
      <c r="B33" s="74"/>
      <c r="C33" s="262"/>
      <c r="D33" s="263"/>
      <c r="E33" s="21"/>
      <c r="F33" s="264"/>
      <c r="G33" s="265"/>
      <c r="H33" s="265"/>
      <c r="I33" s="25"/>
    </row>
    <row r="34" spans="1:9" ht="12.75">
      <c r="A34" s="2"/>
      <c r="C34" s="266" t="s">
        <v>2</v>
      </c>
      <c r="D34" s="266"/>
      <c r="G34" s="10" t="s">
        <v>3</v>
      </c>
      <c r="I34" s="9"/>
    </row>
    <row r="35" spans="1:9" ht="13.5" thickBot="1">
      <c r="A35" s="11"/>
      <c r="B35" s="75"/>
      <c r="C35" s="75"/>
      <c r="D35" s="75"/>
      <c r="E35" s="12"/>
      <c r="F35" s="12"/>
      <c r="G35" s="12"/>
      <c r="H35" s="12"/>
      <c r="I35" s="13"/>
    </row>
    <row r="36" spans="1:9" ht="17.25">
      <c r="A36" s="90"/>
      <c r="B36" s="91"/>
      <c r="C36" s="91"/>
      <c r="D36" s="91"/>
      <c r="E36" s="92"/>
      <c r="F36" s="92"/>
      <c r="G36" s="92"/>
      <c r="H36" s="92"/>
      <c r="I36" s="93"/>
    </row>
    <row r="37" spans="5:9" ht="12.75">
      <c r="E37" s="87"/>
      <c r="F37" s="87"/>
      <c r="G37" s="87"/>
      <c r="H37" s="87"/>
      <c r="I37" s="88"/>
    </row>
    <row r="38" spans="5:9" ht="12.75">
      <c r="E38" s="87"/>
      <c r="F38" s="87"/>
      <c r="G38" s="87"/>
      <c r="H38" s="87"/>
      <c r="I38" s="88"/>
    </row>
    <row r="39" spans="5:9" ht="12.75">
      <c r="E39" s="87"/>
      <c r="F39" s="87"/>
      <c r="G39" s="87"/>
      <c r="H39" s="87"/>
      <c r="I39" s="88"/>
    </row>
  </sheetData>
  <sheetProtection/>
  <mergeCells count="40">
    <mergeCell ref="A1:I1"/>
    <mergeCell ref="D2:I2"/>
    <mergeCell ref="D3:I3"/>
    <mergeCell ref="D4:I4"/>
    <mergeCell ref="C5:F5"/>
    <mergeCell ref="C6:F6"/>
    <mergeCell ref="D7:F7"/>
    <mergeCell ref="C11:F11"/>
    <mergeCell ref="C12:F12"/>
    <mergeCell ref="D13:F13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F28:H28"/>
    <mergeCell ref="C33:D33"/>
    <mergeCell ref="F33:H33"/>
    <mergeCell ref="C34:D34"/>
    <mergeCell ref="F23:H23"/>
    <mergeCell ref="F24:H24"/>
    <mergeCell ref="F25:H25"/>
    <mergeCell ref="F26:H26"/>
    <mergeCell ref="F27:H27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O68"/>
  <sheetViews>
    <sheetView showGridLines="0" tabSelected="1" zoomScaleSheetLayoutView="75" zoomScalePageLayoutView="0" workbookViewId="0" topLeftCell="B1">
      <selection activeCell="E44" sqref="E44"/>
    </sheetView>
  </sheetViews>
  <sheetFormatPr defaultColWidth="9.00390625" defaultRowHeight="12.75"/>
  <cols>
    <col min="1" max="1" width="8.50390625" style="0" hidden="1" customWidth="1"/>
    <col min="2" max="2" width="13.50390625" style="0" customWidth="1"/>
    <col min="3" max="3" width="7.50390625" style="52" customWidth="1"/>
    <col min="4" max="4" width="13.00390625" style="52" customWidth="1"/>
    <col min="5" max="5" width="9.625" style="52" customWidth="1"/>
    <col min="6" max="6" width="11.625" style="0" customWidth="1"/>
    <col min="7" max="9" width="13.00390625" style="0" customWidth="1"/>
    <col min="10" max="10" width="5.50390625" style="0" customWidth="1"/>
    <col min="11" max="11" width="4.375" style="0" customWidth="1"/>
    <col min="12" max="15" width="10.625" style="0" customWidth="1"/>
  </cols>
  <sheetData>
    <row r="1" spans="1:10" ht="33.75" customHeight="1">
      <c r="A1" s="47" t="s">
        <v>38</v>
      </c>
      <c r="B1" s="289" t="s">
        <v>4</v>
      </c>
      <c r="C1" s="290"/>
      <c r="D1" s="290"/>
      <c r="E1" s="290"/>
      <c r="F1" s="290"/>
      <c r="G1" s="290"/>
      <c r="H1" s="290"/>
      <c r="I1" s="290"/>
      <c r="J1" s="291"/>
    </row>
    <row r="2" spans="1:15" ht="36" customHeight="1">
      <c r="A2" s="2"/>
      <c r="B2" s="77" t="s">
        <v>24</v>
      </c>
      <c r="C2" s="78"/>
      <c r="D2" s="79" t="s">
        <v>47</v>
      </c>
      <c r="E2" s="292" t="s">
        <v>278</v>
      </c>
      <c r="F2" s="293"/>
      <c r="G2" s="293"/>
      <c r="H2" s="293"/>
      <c r="I2" s="293"/>
      <c r="J2" s="294"/>
      <c r="O2" s="1"/>
    </row>
    <row r="3" spans="1:10" ht="27" customHeight="1">
      <c r="A3" s="2"/>
      <c r="B3" s="80" t="s">
        <v>45</v>
      </c>
      <c r="C3" s="78"/>
      <c r="D3" s="81" t="s">
        <v>43</v>
      </c>
      <c r="E3" s="295" t="s">
        <v>44</v>
      </c>
      <c r="F3" s="296"/>
      <c r="G3" s="296"/>
      <c r="H3" s="296"/>
      <c r="I3" s="296"/>
      <c r="J3" s="297"/>
    </row>
    <row r="4" spans="1:10" ht="23.25" customHeight="1">
      <c r="A4" s="76">
        <v>4072</v>
      </c>
      <c r="B4" s="82" t="s">
        <v>46</v>
      </c>
      <c r="C4" s="83"/>
      <c r="D4" s="84" t="s">
        <v>41</v>
      </c>
      <c r="E4" s="298" t="s">
        <v>42</v>
      </c>
      <c r="F4" s="299"/>
      <c r="G4" s="299"/>
      <c r="H4" s="299"/>
      <c r="I4" s="299"/>
      <c r="J4" s="300"/>
    </row>
    <row r="5" spans="1:10" ht="24" customHeight="1">
      <c r="A5" s="2"/>
      <c r="B5" s="31" t="s">
        <v>23</v>
      </c>
      <c r="D5" s="301"/>
      <c r="E5" s="302"/>
      <c r="F5" s="302"/>
      <c r="G5" s="302"/>
      <c r="H5" s="18" t="s">
        <v>40</v>
      </c>
      <c r="I5" s="22"/>
      <c r="J5" s="8"/>
    </row>
    <row r="6" spans="1:10" ht="15.75" customHeight="1">
      <c r="A6" s="2"/>
      <c r="B6" s="28"/>
      <c r="C6" s="55"/>
      <c r="D6" s="303"/>
      <c r="E6" s="304"/>
      <c r="F6" s="304"/>
      <c r="G6" s="304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82"/>
      <c r="F7" s="283"/>
      <c r="G7" s="283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40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84"/>
      <c r="E11" s="284"/>
      <c r="F11" s="284"/>
      <c r="G11" s="284"/>
      <c r="H11" s="18" t="s">
        <v>40</v>
      </c>
      <c r="I11" s="86"/>
      <c r="J11" s="8"/>
    </row>
    <row r="12" spans="1:10" ht="15.75" customHeight="1">
      <c r="A12" s="2"/>
      <c r="B12" s="28"/>
      <c r="C12" s="55"/>
      <c r="D12" s="285"/>
      <c r="E12" s="285"/>
      <c r="F12" s="285"/>
      <c r="G12" s="285"/>
      <c r="H12" s="18" t="s">
        <v>36</v>
      </c>
      <c r="I12" s="86"/>
      <c r="J12" s="8"/>
    </row>
    <row r="13" spans="1:10" ht="15.75" customHeight="1">
      <c r="A13" s="2"/>
      <c r="B13" s="29"/>
      <c r="C13" s="56"/>
      <c r="D13" s="85"/>
      <c r="E13" s="286"/>
      <c r="F13" s="287"/>
      <c r="G13" s="287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88"/>
      <c r="F15" s="288"/>
      <c r="G15" s="280"/>
      <c r="H15" s="280"/>
      <c r="I15" s="280" t="s">
        <v>31</v>
      </c>
      <c r="J15" s="281"/>
    </row>
    <row r="16" spans="1:10" ht="23.25" customHeight="1">
      <c r="A16" s="139" t="s">
        <v>26</v>
      </c>
      <c r="B16" s="38" t="s">
        <v>26</v>
      </c>
      <c r="C16" s="62"/>
      <c r="D16" s="63"/>
      <c r="E16" s="274"/>
      <c r="F16" s="275"/>
      <c r="G16" s="274"/>
      <c r="H16" s="275"/>
      <c r="I16" s="274">
        <f>SUMIF(F49:F64,A16,I49:I64)+SUMIF(F49:F64,"PSU",I49:I64)</f>
        <v>0</v>
      </c>
      <c r="J16" s="276"/>
    </row>
    <row r="17" spans="1:10" ht="23.25" customHeight="1">
      <c r="A17" s="139" t="s">
        <v>27</v>
      </c>
      <c r="B17" s="38" t="s">
        <v>27</v>
      </c>
      <c r="C17" s="62"/>
      <c r="D17" s="63"/>
      <c r="E17" s="274"/>
      <c r="F17" s="275"/>
      <c r="G17" s="274"/>
      <c r="H17" s="275"/>
      <c r="I17" s="274">
        <f>SUMIF(F49:F64,A17,I49:I64)</f>
        <v>0</v>
      </c>
      <c r="J17" s="276"/>
    </row>
    <row r="18" spans="1:10" ht="23.25" customHeight="1">
      <c r="A18" s="139" t="s">
        <v>28</v>
      </c>
      <c r="B18" s="38" t="s">
        <v>28</v>
      </c>
      <c r="C18" s="62"/>
      <c r="D18" s="63"/>
      <c r="E18" s="274"/>
      <c r="F18" s="275"/>
      <c r="G18" s="274"/>
      <c r="H18" s="275"/>
      <c r="I18" s="274">
        <f>SUMIF(F49:F64,A18,I49:I64)</f>
        <v>0</v>
      </c>
      <c r="J18" s="276"/>
    </row>
    <row r="19" spans="1:10" ht="23.25" customHeight="1">
      <c r="A19" s="139" t="s">
        <v>84</v>
      </c>
      <c r="B19" s="38" t="s">
        <v>29</v>
      </c>
      <c r="C19" s="62"/>
      <c r="D19" s="63"/>
      <c r="E19" s="274"/>
      <c r="F19" s="275"/>
      <c r="G19" s="274"/>
      <c r="H19" s="275"/>
      <c r="I19" s="274">
        <f>SUMIF(F49:F64,A19,I49:I64)</f>
        <v>0</v>
      </c>
      <c r="J19" s="276"/>
    </row>
    <row r="20" spans="1:10" ht="23.25" customHeight="1">
      <c r="A20" s="139" t="s">
        <v>85</v>
      </c>
      <c r="B20" s="38" t="s">
        <v>30</v>
      </c>
      <c r="C20" s="62"/>
      <c r="D20" s="63"/>
      <c r="E20" s="274"/>
      <c r="F20" s="275"/>
      <c r="G20" s="274"/>
      <c r="H20" s="275"/>
      <c r="I20" s="274">
        <f>SUMIF(F49:F64,A20,I49:I64)</f>
        <v>0</v>
      </c>
      <c r="J20" s="276"/>
    </row>
    <row r="21" spans="1:10" ht="23.25" customHeight="1">
      <c r="A21" s="2"/>
      <c r="B21" s="48" t="s">
        <v>31</v>
      </c>
      <c r="C21" s="64"/>
      <c r="D21" s="65"/>
      <c r="E21" s="277"/>
      <c r="F21" s="278"/>
      <c r="G21" s="277"/>
      <c r="H21" s="278"/>
      <c r="I21" s="277">
        <f>SUM(I16:J20)</f>
        <v>0</v>
      </c>
      <c r="J21" s="279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67">
        <f>ZakladDPHSniVypocet</f>
        <v>0</v>
      </c>
      <c r="H23" s="268"/>
      <c r="I23" s="268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69">
        <f>A23</f>
        <v>0</v>
      </c>
      <c r="H24" s="270"/>
      <c r="I24" s="270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67">
        <f>I21</f>
        <v>0</v>
      </c>
      <c r="H25" s="268"/>
      <c r="I25" s="268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71">
        <f>A25</f>
        <v>0</v>
      </c>
      <c r="H26" s="272"/>
      <c r="I26" s="272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73">
        <f>CenaCelkem-(ZakladDPHSni+DPHSni+ZakladDPHZakl+DPHZakl)</f>
        <v>0</v>
      </c>
      <c r="H27" s="273"/>
      <c r="I27" s="273"/>
      <c r="J27" s="41" t="str">
        <f t="shared" si="0"/>
        <v>CZK</v>
      </c>
    </row>
    <row r="28" spans="1:10" ht="27.75" customHeight="1" hidden="1" thickBot="1">
      <c r="A28" s="2"/>
      <c r="B28" s="113" t="s">
        <v>25</v>
      </c>
      <c r="C28" s="114"/>
      <c r="D28" s="114"/>
      <c r="E28" s="115"/>
      <c r="F28" s="116"/>
      <c r="G28" s="307">
        <f>ZakladDPHSniVypocet+ZakladDPHZaklVypocet</f>
        <v>0</v>
      </c>
      <c r="H28" s="307"/>
      <c r="I28" s="307"/>
      <c r="J28" s="117" t="str">
        <f t="shared" si="0"/>
        <v>CZK</v>
      </c>
    </row>
    <row r="29" spans="1:10" ht="27.75" customHeight="1" thickBot="1">
      <c r="A29" s="2">
        <f>(A27-INT(A27))*100</f>
        <v>0</v>
      </c>
      <c r="B29" s="113" t="s">
        <v>37</v>
      </c>
      <c r="C29" s="118"/>
      <c r="D29" s="118"/>
      <c r="E29" s="118"/>
      <c r="F29" s="119"/>
      <c r="G29" s="261">
        <f>A27</f>
        <v>0</v>
      </c>
      <c r="H29" s="261"/>
      <c r="I29" s="261"/>
      <c r="J29" s="120" t="s">
        <v>50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62"/>
      <c r="E34" s="263"/>
      <c r="G34" s="264"/>
      <c r="H34" s="265"/>
      <c r="I34" s="265"/>
      <c r="J34" s="25"/>
    </row>
    <row r="35" spans="1:10" ht="12.75" customHeight="1">
      <c r="A35" s="2"/>
      <c r="B35" s="2"/>
      <c r="D35" s="266" t="s">
        <v>2</v>
      </c>
      <c r="E35" s="266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hidden="1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customHeight="1" hidden="1">
      <c r="A39" s="89">
        <v>1</v>
      </c>
      <c r="B39" s="99" t="s">
        <v>48</v>
      </c>
      <c r="C39" s="308"/>
      <c r="D39" s="308"/>
      <c r="E39" s="308"/>
      <c r="F39" s="100">
        <f>'SO 01 01 Pol_ASŘ'!AE116</f>
        <v>0</v>
      </c>
      <c r="G39" s="101">
        <f>'SO 01 01 Pol_ASŘ'!AF116</f>
        <v>0</v>
      </c>
      <c r="H39" s="102">
        <f>(F39*SazbaDPH1/100)+(G39*SazbaDPH2/100)</f>
        <v>0</v>
      </c>
      <c r="I39" s="102">
        <f>F39+G39+H39</f>
        <v>0</v>
      </c>
      <c r="J39" s="103">
        <f>IF(CenaCelkemVypocet=0,"",I39/CenaCelkemVypocet*100)</f>
      </c>
    </row>
    <row r="40" spans="1:10" ht="25.5" customHeight="1" hidden="1">
      <c r="A40" s="89">
        <v>2</v>
      </c>
      <c r="B40" s="104" t="s">
        <v>43</v>
      </c>
      <c r="C40" s="309" t="s">
        <v>44</v>
      </c>
      <c r="D40" s="309"/>
      <c r="E40" s="309"/>
      <c r="F40" s="105">
        <f>'SO 01 01 Pol_ASŘ'!AE116</f>
        <v>0</v>
      </c>
      <c r="G40" s="106">
        <f>'SO 01 01 Pol_ASŘ'!AF116</f>
        <v>0</v>
      </c>
      <c r="H40" s="106">
        <f>(F40*SazbaDPH1/100)+(G40*SazbaDPH2/100)</f>
        <v>0</v>
      </c>
      <c r="I40" s="106">
        <f>F40+G40+H40</f>
        <v>0</v>
      </c>
      <c r="J40" s="107">
        <f>IF(CenaCelkemVypocet=0,"",I40/CenaCelkemVypocet*100)</f>
      </c>
    </row>
    <row r="41" spans="1:10" ht="25.5" customHeight="1" hidden="1">
      <c r="A41" s="89">
        <v>3</v>
      </c>
      <c r="B41" s="108" t="s">
        <v>41</v>
      </c>
      <c r="C41" s="308" t="s">
        <v>42</v>
      </c>
      <c r="D41" s="308"/>
      <c r="E41" s="308"/>
      <c r="F41" s="109">
        <f>'SO 01 01 Pol_ASŘ'!AE116</f>
        <v>0</v>
      </c>
      <c r="G41" s="102">
        <f>'SO 01 01 Pol_ASŘ'!AF116</f>
        <v>0</v>
      </c>
      <c r="H41" s="102">
        <f>(F41*SazbaDPH1/100)+(G41*SazbaDPH2/100)</f>
        <v>0</v>
      </c>
      <c r="I41" s="102">
        <f>F41+G41+H41</f>
        <v>0</v>
      </c>
      <c r="J41" s="103">
        <f>IF(CenaCelkemVypocet=0,"",I41/CenaCelkemVypocet*100)</f>
      </c>
    </row>
    <row r="42" spans="1:10" ht="25.5" customHeight="1" hidden="1">
      <c r="A42" s="89"/>
      <c r="B42" s="310" t="s">
        <v>49</v>
      </c>
      <c r="C42" s="311"/>
      <c r="D42" s="311"/>
      <c r="E42" s="312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6" ht="15">
      <c r="B46" s="121" t="s">
        <v>51</v>
      </c>
    </row>
    <row r="48" spans="1:10" ht="25.5" customHeight="1">
      <c r="A48" s="123"/>
      <c r="B48" s="126" t="s">
        <v>18</v>
      </c>
      <c r="C48" s="126" t="s">
        <v>6</v>
      </c>
      <c r="D48" s="127"/>
      <c r="E48" s="127"/>
      <c r="F48" s="128" t="s">
        <v>52</v>
      </c>
      <c r="G48" s="128"/>
      <c r="H48" s="128"/>
      <c r="I48" s="128" t="s">
        <v>31</v>
      </c>
      <c r="J48" s="128" t="s">
        <v>0</v>
      </c>
    </row>
    <row r="49" spans="1:10" ht="36.75" customHeight="1">
      <c r="A49" s="124"/>
      <c r="B49" s="129" t="s">
        <v>53</v>
      </c>
      <c r="C49" s="305" t="s">
        <v>54</v>
      </c>
      <c r="D49" s="306"/>
      <c r="E49" s="306"/>
      <c r="F49" s="135" t="s">
        <v>26</v>
      </c>
      <c r="G49" s="136"/>
      <c r="H49" s="136"/>
      <c r="I49" s="136">
        <f>'SO 01 01 Pol_ASŘ'!G8</f>
        <v>0</v>
      </c>
      <c r="J49" s="133">
        <f>IF(I65=0,"",I49/I65*100)</f>
      </c>
    </row>
    <row r="50" spans="1:10" ht="36.75" customHeight="1">
      <c r="A50" s="124"/>
      <c r="B50" s="129" t="s">
        <v>55</v>
      </c>
      <c r="C50" s="305" t="s">
        <v>56</v>
      </c>
      <c r="D50" s="306"/>
      <c r="E50" s="306"/>
      <c r="F50" s="135" t="s">
        <v>26</v>
      </c>
      <c r="G50" s="136"/>
      <c r="H50" s="136"/>
      <c r="I50" s="136">
        <f>'SO 01 01 Pol_ASŘ'!G10</f>
        <v>0</v>
      </c>
      <c r="J50" s="133">
        <f>IF(I65=0,"",I50/I65*100)</f>
      </c>
    </row>
    <row r="51" spans="1:10" ht="36.75" customHeight="1">
      <c r="A51" s="124"/>
      <c r="B51" s="129" t="s">
        <v>57</v>
      </c>
      <c r="C51" s="305" t="s">
        <v>58</v>
      </c>
      <c r="D51" s="306"/>
      <c r="E51" s="306"/>
      <c r="F51" s="135" t="s">
        <v>26</v>
      </c>
      <c r="G51" s="136"/>
      <c r="H51" s="136"/>
      <c r="I51" s="136">
        <f>'SO 01 01 Pol_ASŘ'!G20</f>
        <v>0</v>
      </c>
      <c r="J51" s="133">
        <f>IF(I65=0,"",I51/I65*100)</f>
      </c>
    </row>
    <row r="52" spans="1:10" ht="36.75" customHeight="1">
      <c r="A52" s="124"/>
      <c r="B52" s="129" t="s">
        <v>59</v>
      </c>
      <c r="C52" s="305" t="s">
        <v>60</v>
      </c>
      <c r="D52" s="306"/>
      <c r="E52" s="306"/>
      <c r="F52" s="135" t="s">
        <v>26</v>
      </c>
      <c r="G52" s="136"/>
      <c r="H52" s="136"/>
      <c r="I52" s="136">
        <f>'SO 01 01 Pol_ASŘ'!G26</f>
        <v>0</v>
      </c>
      <c r="J52" s="133">
        <f>IF(I65=0,"",I52/I65*100)</f>
      </c>
    </row>
    <row r="53" spans="1:10" ht="36.75" customHeight="1">
      <c r="A53" s="124"/>
      <c r="B53" s="129" t="s">
        <v>61</v>
      </c>
      <c r="C53" s="305" t="s">
        <v>62</v>
      </c>
      <c r="D53" s="306"/>
      <c r="E53" s="306"/>
      <c r="F53" s="135" t="s">
        <v>26</v>
      </c>
      <c r="G53" s="136"/>
      <c r="H53" s="136"/>
      <c r="I53" s="136">
        <f>'SO 01 01 Pol_ASŘ'!G34</f>
        <v>0</v>
      </c>
      <c r="J53" s="133">
        <f>IF(I65=0,"",I53/I65*100)</f>
      </c>
    </row>
    <row r="54" spans="1:10" ht="36.75" customHeight="1">
      <c r="A54" s="124"/>
      <c r="B54" s="129" t="s">
        <v>63</v>
      </c>
      <c r="C54" s="305" t="s">
        <v>64</v>
      </c>
      <c r="D54" s="306"/>
      <c r="E54" s="306"/>
      <c r="F54" s="135" t="s">
        <v>26</v>
      </c>
      <c r="G54" s="136"/>
      <c r="H54" s="136"/>
      <c r="I54" s="136">
        <f>'SO 01 01 Pol_ASŘ'!G44</f>
        <v>0</v>
      </c>
      <c r="J54" s="133">
        <f>IF(I65=0,"",I54/I65*100)</f>
      </c>
    </row>
    <row r="55" spans="1:10" ht="36.75" customHeight="1">
      <c r="A55" s="124"/>
      <c r="B55" s="129" t="s">
        <v>65</v>
      </c>
      <c r="C55" s="305" t="s">
        <v>66</v>
      </c>
      <c r="D55" s="306"/>
      <c r="E55" s="306"/>
      <c r="F55" s="135" t="s">
        <v>26</v>
      </c>
      <c r="G55" s="136"/>
      <c r="H55" s="136"/>
      <c r="I55" s="136">
        <f>'SO 01 01 Pol_ASŘ'!G47</f>
        <v>0</v>
      </c>
      <c r="J55" s="133">
        <f>IF(I65=0,"",I55/I65*100)</f>
      </c>
    </row>
    <row r="56" spans="1:10" ht="36.75" customHeight="1">
      <c r="A56" s="124"/>
      <c r="B56" s="129" t="s">
        <v>67</v>
      </c>
      <c r="C56" s="305" t="s">
        <v>68</v>
      </c>
      <c r="D56" s="306"/>
      <c r="E56" s="306"/>
      <c r="F56" s="135" t="s">
        <v>26</v>
      </c>
      <c r="G56" s="136"/>
      <c r="H56" s="136"/>
      <c r="I56" s="136">
        <f>'SO 01 01 Pol_ASŘ'!G51</f>
        <v>0</v>
      </c>
      <c r="J56" s="133">
        <f>IF(I65=0,"",I56/I65*100)</f>
      </c>
    </row>
    <row r="57" spans="1:10" ht="36.75" customHeight="1">
      <c r="A57" s="124"/>
      <c r="B57" s="129" t="s">
        <v>69</v>
      </c>
      <c r="C57" s="305" t="s">
        <v>70</v>
      </c>
      <c r="D57" s="306"/>
      <c r="E57" s="306"/>
      <c r="F57" s="135" t="s">
        <v>26</v>
      </c>
      <c r="G57" s="136"/>
      <c r="H57" s="136"/>
      <c r="I57" s="136">
        <f>'SO 01 01 Pol_ASŘ'!G70</f>
        <v>0</v>
      </c>
      <c r="J57" s="133">
        <f>IF(I65=0,"",I57/I65*100)</f>
      </c>
    </row>
    <row r="58" spans="1:10" ht="36.75" customHeight="1">
      <c r="A58" s="124"/>
      <c r="B58" s="129" t="s">
        <v>71</v>
      </c>
      <c r="C58" s="305" t="s">
        <v>72</v>
      </c>
      <c r="D58" s="306"/>
      <c r="E58" s="306"/>
      <c r="F58" s="135" t="s">
        <v>27</v>
      </c>
      <c r="G58" s="136"/>
      <c r="H58" s="136"/>
      <c r="I58" s="136">
        <f>'SO 01 01 Pol_ASŘ'!G72</f>
        <v>0</v>
      </c>
      <c r="J58" s="133">
        <f>IF(I65=0,"",I58/I65*100)</f>
      </c>
    </row>
    <row r="59" spans="1:10" ht="36.75" customHeight="1">
      <c r="A59" s="124"/>
      <c r="B59" s="129" t="s">
        <v>73</v>
      </c>
      <c r="C59" s="305" t="s">
        <v>74</v>
      </c>
      <c r="D59" s="306"/>
      <c r="E59" s="306"/>
      <c r="F59" s="135" t="s">
        <v>27</v>
      </c>
      <c r="G59" s="136"/>
      <c r="H59" s="136"/>
      <c r="I59" s="136">
        <f>'SO 01 01 Pol_ASŘ'!G78</f>
        <v>0</v>
      </c>
      <c r="J59" s="133">
        <f>IF(I65=0,"",I59/I65*100)</f>
      </c>
    </row>
    <row r="60" spans="1:10" ht="36.75" customHeight="1">
      <c r="A60" s="124"/>
      <c r="B60" s="129" t="s">
        <v>75</v>
      </c>
      <c r="C60" s="305" t="s">
        <v>76</v>
      </c>
      <c r="D60" s="306"/>
      <c r="E60" s="306"/>
      <c r="F60" s="135" t="s">
        <v>27</v>
      </c>
      <c r="G60" s="136"/>
      <c r="H60" s="136"/>
      <c r="I60" s="136">
        <f>'SO 01 01 Pol_ASŘ'!G81</f>
        <v>0</v>
      </c>
      <c r="J60" s="133">
        <f>IF(I65=0,"",I60/I65*100)</f>
      </c>
    </row>
    <row r="61" spans="1:10" ht="36.75" customHeight="1">
      <c r="A61" s="124"/>
      <c r="B61" s="129" t="s">
        <v>77</v>
      </c>
      <c r="C61" s="305" t="s">
        <v>78</v>
      </c>
      <c r="D61" s="306"/>
      <c r="E61" s="306"/>
      <c r="F61" s="135" t="s">
        <v>27</v>
      </c>
      <c r="G61" s="136"/>
      <c r="H61" s="136"/>
      <c r="I61" s="136">
        <f>'SO 01 01 Pol_ASŘ'!G85</f>
        <v>0</v>
      </c>
      <c r="J61" s="133">
        <f>IF(I65=0,"",I61/I65*100)</f>
      </c>
    </row>
    <row r="62" spans="1:10" ht="36.75" customHeight="1">
      <c r="A62" s="124"/>
      <c r="B62" s="129" t="s">
        <v>79</v>
      </c>
      <c r="C62" s="305" t="s">
        <v>80</v>
      </c>
      <c r="D62" s="306"/>
      <c r="E62" s="306"/>
      <c r="F62" s="135" t="s">
        <v>28</v>
      </c>
      <c r="G62" s="136"/>
      <c r="H62" s="136"/>
      <c r="I62" s="136">
        <f>'SO 01 01 Pol_ASŘ'!G99</f>
        <v>0</v>
      </c>
      <c r="J62" s="133">
        <f>IF(I65=0,"",I62/I65*100)</f>
      </c>
    </row>
    <row r="63" spans="1:10" ht="36.75" customHeight="1">
      <c r="A63" s="124"/>
      <c r="B63" s="129" t="s">
        <v>81</v>
      </c>
      <c r="C63" s="305" t="s">
        <v>82</v>
      </c>
      <c r="D63" s="306"/>
      <c r="E63" s="306"/>
      <c r="F63" s="135" t="s">
        <v>83</v>
      </c>
      <c r="G63" s="136"/>
      <c r="H63" s="136"/>
      <c r="I63" s="136">
        <f>'SO 01 01 Pol_ASŘ'!G105</f>
        <v>0</v>
      </c>
      <c r="J63" s="133">
        <f>IF(I65=0,"",I63/I65*100)</f>
      </c>
    </row>
    <row r="64" spans="1:10" ht="36.75" customHeight="1">
      <c r="A64" s="124"/>
      <c r="B64" s="129" t="s">
        <v>84</v>
      </c>
      <c r="C64" s="305" t="s">
        <v>29</v>
      </c>
      <c r="D64" s="306"/>
      <c r="E64" s="306"/>
      <c r="F64" s="135" t="s">
        <v>84</v>
      </c>
      <c r="G64" s="136"/>
      <c r="H64" s="136"/>
      <c r="I64" s="136">
        <f>'SO 01 01 Pol_ASŘ'!G112</f>
        <v>0</v>
      </c>
      <c r="J64" s="133">
        <f>IF(I65=0,"",I64/I65*100)</f>
      </c>
    </row>
    <row r="65" spans="1:10" ht="25.5" customHeight="1">
      <c r="A65" s="125"/>
      <c r="B65" s="130" t="s">
        <v>1</v>
      </c>
      <c r="C65" s="131"/>
      <c r="D65" s="132"/>
      <c r="E65" s="132"/>
      <c r="F65" s="137"/>
      <c r="G65" s="138"/>
      <c r="H65" s="138"/>
      <c r="I65" s="138">
        <f>SUM(I49:I64)</f>
        <v>0</v>
      </c>
      <c r="J65" s="134">
        <f>SUM(J49:J64)</f>
        <v>0</v>
      </c>
    </row>
    <row r="66" spans="6:10" ht="12.75">
      <c r="F66" s="87"/>
      <c r="G66" s="87"/>
      <c r="H66" s="87"/>
      <c r="I66" s="87"/>
      <c r="J66" s="88"/>
    </row>
    <row r="67" spans="6:10" ht="12.75">
      <c r="F67" s="87"/>
      <c r="G67" s="87"/>
      <c r="H67" s="87"/>
      <c r="I67" s="87"/>
      <c r="J67" s="88"/>
    </row>
    <row r="68" spans="6:10" ht="12.75">
      <c r="F68" s="87"/>
      <c r="G68" s="87"/>
      <c r="H68" s="87"/>
      <c r="I68" s="87"/>
      <c r="J68" s="88"/>
    </row>
  </sheetData>
  <sheetProtection/>
  <mergeCells count="61"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4:E54"/>
    <mergeCell ref="C39:E39"/>
    <mergeCell ref="C40:E40"/>
    <mergeCell ref="C41:E41"/>
    <mergeCell ref="B42:E42"/>
    <mergeCell ref="C49:E49"/>
    <mergeCell ref="G29:I29"/>
    <mergeCell ref="C50:E50"/>
    <mergeCell ref="C51:E51"/>
    <mergeCell ref="C52:E52"/>
    <mergeCell ref="C53:E53"/>
    <mergeCell ref="G28:I28"/>
    <mergeCell ref="D34:E34"/>
    <mergeCell ref="G34:I34"/>
    <mergeCell ref="E17:F17"/>
    <mergeCell ref="D35:E35"/>
    <mergeCell ref="G24:I24"/>
    <mergeCell ref="G23:I23"/>
    <mergeCell ref="E19:F19"/>
    <mergeCell ref="E20:F20"/>
    <mergeCell ref="I20:J20"/>
    <mergeCell ref="G26:I26"/>
    <mergeCell ref="G27:I27"/>
    <mergeCell ref="G18:H18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I17:J17"/>
    <mergeCell ref="I18:J18"/>
    <mergeCell ref="E18:F18"/>
    <mergeCell ref="G25:I25"/>
    <mergeCell ref="I19:J19"/>
    <mergeCell ref="I21:J21"/>
    <mergeCell ref="G19:H19"/>
    <mergeCell ref="G20:H20"/>
    <mergeCell ref="G15:H15"/>
    <mergeCell ref="I15:J15"/>
    <mergeCell ref="I16:J16"/>
    <mergeCell ref="E21:F21"/>
    <mergeCell ref="G21:H21"/>
    <mergeCell ref="B1:J1"/>
    <mergeCell ref="E2:J2"/>
    <mergeCell ref="E3:J3"/>
    <mergeCell ref="E15:F15"/>
    <mergeCell ref="D12:G12"/>
  </mergeCells>
  <printOptions/>
  <pageMargins left="0.3937007874015748" right="0.1968503937007874" top="0.5905511811023623" bottom="0.3937007874015748" header="0" footer="0.1968503937007874"/>
  <pageSetup fitToHeight="0" fitToWidth="1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55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13.50390625" style="0" customWidth="1"/>
    <col min="2" max="2" width="7.50390625" style="52" customWidth="1"/>
    <col min="3" max="3" width="13.00390625" style="52" customWidth="1"/>
    <col min="4" max="4" width="9.625" style="52" customWidth="1"/>
    <col min="5" max="5" width="11.625" style="0" customWidth="1"/>
    <col min="6" max="8" width="13.00390625" style="0" customWidth="1"/>
    <col min="9" max="9" width="5.50390625" style="0" customWidth="1"/>
  </cols>
  <sheetData>
    <row r="1" spans="1:9" ht="18">
      <c r="A1" s="289" t="s">
        <v>280</v>
      </c>
      <c r="B1" s="290"/>
      <c r="C1" s="290"/>
      <c r="D1" s="290"/>
      <c r="E1" s="290"/>
      <c r="F1" s="290"/>
      <c r="G1" s="290"/>
      <c r="H1" s="290"/>
      <c r="I1" s="291"/>
    </row>
    <row r="2" spans="1:9" ht="15.75">
      <c r="A2" s="77" t="s">
        <v>24</v>
      </c>
      <c r="B2" s="201"/>
      <c r="C2" s="79" t="s">
        <v>281</v>
      </c>
      <c r="D2" s="292" t="s">
        <v>278</v>
      </c>
      <c r="E2" s="293"/>
      <c r="F2" s="293"/>
      <c r="G2" s="293"/>
      <c r="H2" s="293"/>
      <c r="I2" s="294"/>
    </row>
    <row r="3" spans="1:9" ht="12.75">
      <c r="A3" s="80" t="s">
        <v>45</v>
      </c>
      <c r="B3" s="201"/>
      <c r="C3" s="200" t="s">
        <v>282</v>
      </c>
      <c r="D3" s="295"/>
      <c r="E3" s="296"/>
      <c r="F3" s="296"/>
      <c r="G3" s="296"/>
      <c r="H3" s="296"/>
      <c r="I3" s="297"/>
    </row>
    <row r="4" spans="1:9" ht="25.5">
      <c r="A4" s="82" t="s">
        <v>46</v>
      </c>
      <c r="B4" s="83"/>
      <c r="C4" s="203" t="s">
        <v>284</v>
      </c>
      <c r="D4" s="298" t="s">
        <v>383</v>
      </c>
      <c r="E4" s="299"/>
      <c r="F4" s="299"/>
      <c r="G4" s="299"/>
      <c r="H4" s="299"/>
      <c r="I4" s="300"/>
    </row>
    <row r="5" spans="1:9" ht="12.75">
      <c r="A5" s="31" t="s">
        <v>23</v>
      </c>
      <c r="C5" s="301"/>
      <c r="D5" s="302"/>
      <c r="E5" s="302"/>
      <c r="F5" s="302"/>
      <c r="G5" s="18" t="s">
        <v>40</v>
      </c>
      <c r="H5" s="22"/>
      <c r="I5" s="8"/>
    </row>
    <row r="6" spans="1:9" ht="12.75">
      <c r="A6" s="28"/>
      <c r="B6" s="55"/>
      <c r="C6" s="303"/>
      <c r="D6" s="304"/>
      <c r="E6" s="304"/>
      <c r="F6" s="304"/>
      <c r="G6" s="18" t="s">
        <v>36</v>
      </c>
      <c r="H6" s="22"/>
      <c r="I6" s="8"/>
    </row>
    <row r="7" spans="1:9" ht="12.75">
      <c r="A7" s="29"/>
      <c r="B7" s="56"/>
      <c r="C7" s="53"/>
      <c r="D7" s="282"/>
      <c r="E7" s="283"/>
      <c r="F7" s="283"/>
      <c r="G7" s="24"/>
      <c r="H7" s="23"/>
      <c r="I7" s="34"/>
    </row>
    <row r="8" spans="1:9" ht="12.75">
      <c r="A8" s="31" t="s">
        <v>21</v>
      </c>
      <c r="C8" s="51"/>
      <c r="G8" s="18" t="s">
        <v>40</v>
      </c>
      <c r="H8" s="22"/>
      <c r="I8" s="8"/>
    </row>
    <row r="9" spans="1:9" ht="12.75">
      <c r="A9" s="2"/>
      <c r="C9" s="51"/>
      <c r="G9" s="18" t="s">
        <v>36</v>
      </c>
      <c r="H9" s="22"/>
      <c r="I9" s="8"/>
    </row>
    <row r="10" spans="1:9" ht="12.75">
      <c r="A10" s="35"/>
      <c r="B10" s="56"/>
      <c r="C10" s="53"/>
      <c r="D10" s="57"/>
      <c r="E10" s="24"/>
      <c r="F10" s="14"/>
      <c r="G10" s="14"/>
      <c r="H10" s="36"/>
      <c r="I10" s="34"/>
    </row>
    <row r="11" spans="1:9" ht="12.75">
      <c r="A11" s="31" t="s">
        <v>20</v>
      </c>
      <c r="C11" s="284"/>
      <c r="D11" s="284"/>
      <c r="E11" s="284"/>
      <c r="F11" s="284"/>
      <c r="G11" s="18" t="s">
        <v>40</v>
      </c>
      <c r="H11" s="202"/>
      <c r="I11" s="8"/>
    </row>
    <row r="12" spans="1:9" ht="12.75">
      <c r="A12" s="28"/>
      <c r="B12" s="55"/>
      <c r="C12" s="285"/>
      <c r="D12" s="285"/>
      <c r="E12" s="285"/>
      <c r="F12" s="285"/>
      <c r="G12" s="18" t="s">
        <v>36</v>
      </c>
      <c r="H12" s="202"/>
      <c r="I12" s="8"/>
    </row>
    <row r="13" spans="1:9" ht="12.75">
      <c r="A13" s="29"/>
      <c r="B13" s="56"/>
      <c r="C13" s="85"/>
      <c r="D13" s="286"/>
      <c r="E13" s="287"/>
      <c r="F13" s="287"/>
      <c r="G13" s="19"/>
      <c r="H13" s="23"/>
      <c r="I13" s="34"/>
    </row>
    <row r="14" spans="1:9" ht="12.75">
      <c r="A14" s="43" t="s">
        <v>22</v>
      </c>
      <c r="B14" s="58"/>
      <c r="C14" s="59"/>
      <c r="D14" s="60"/>
      <c r="E14" s="44"/>
      <c r="F14" s="44"/>
      <c r="G14" s="45"/>
      <c r="H14" s="44"/>
      <c r="I14" s="46"/>
    </row>
    <row r="15" spans="1:9" ht="12.75">
      <c r="A15" s="35" t="s">
        <v>34</v>
      </c>
      <c r="B15" s="61"/>
      <c r="C15" s="54"/>
      <c r="D15" s="288"/>
      <c r="E15" s="288"/>
      <c r="F15" s="280"/>
      <c r="G15" s="280"/>
      <c r="H15" s="280" t="s">
        <v>31</v>
      </c>
      <c r="I15" s="281"/>
    </row>
    <row r="16" spans="1:9" ht="13.5">
      <c r="A16" s="38" t="s">
        <v>26</v>
      </c>
      <c r="B16" s="62"/>
      <c r="C16" s="63"/>
      <c r="D16" s="274"/>
      <c r="E16" s="275"/>
      <c r="F16" s="274"/>
      <c r="G16" s="275"/>
      <c r="H16" s="274">
        <f>SUM(H42:H49)</f>
        <v>0</v>
      </c>
      <c r="I16" s="276"/>
    </row>
    <row r="17" spans="1:9" ht="13.5">
      <c r="A17" s="38" t="s">
        <v>27</v>
      </c>
      <c r="B17" s="62"/>
      <c r="C17" s="63"/>
      <c r="D17" s="274"/>
      <c r="E17" s="275"/>
      <c r="F17" s="274"/>
      <c r="G17" s="275"/>
      <c r="H17" s="274">
        <f>SUMIF(E42:E51,#REF!,H42:H51)</f>
        <v>0</v>
      </c>
      <c r="I17" s="276"/>
    </row>
    <row r="18" spans="1:9" ht="13.5">
      <c r="A18" s="38" t="s">
        <v>28</v>
      </c>
      <c r="B18" s="62"/>
      <c r="C18" s="63"/>
      <c r="D18" s="274"/>
      <c r="E18" s="275"/>
      <c r="F18" s="274"/>
      <c r="G18" s="275"/>
      <c r="H18" s="274">
        <f>SUMIF(E42:E51,#REF!,H42:H51)</f>
        <v>0</v>
      </c>
      <c r="I18" s="276"/>
    </row>
    <row r="19" spans="1:9" ht="13.5">
      <c r="A19" s="38" t="s">
        <v>29</v>
      </c>
      <c r="B19" s="62"/>
      <c r="C19" s="63"/>
      <c r="D19" s="274"/>
      <c r="E19" s="275"/>
      <c r="F19" s="274"/>
      <c r="G19" s="275"/>
      <c r="H19" s="274">
        <f>H51</f>
        <v>0</v>
      </c>
      <c r="I19" s="276"/>
    </row>
    <row r="20" spans="1:9" ht="13.5">
      <c r="A20" s="38" t="s">
        <v>30</v>
      </c>
      <c r="B20" s="62"/>
      <c r="C20" s="63"/>
      <c r="D20" s="274"/>
      <c r="E20" s="275"/>
      <c r="F20" s="274"/>
      <c r="G20" s="275"/>
      <c r="H20" s="274">
        <f>H50</f>
        <v>0</v>
      </c>
      <c r="I20" s="276"/>
    </row>
    <row r="21" spans="1:9" ht="13.5">
      <c r="A21" s="48" t="s">
        <v>31</v>
      </c>
      <c r="B21" s="64"/>
      <c r="C21" s="65"/>
      <c r="D21" s="277"/>
      <c r="E21" s="278"/>
      <c r="F21" s="277"/>
      <c r="G21" s="278"/>
      <c r="H21" s="277">
        <f>SUM(H16:I20)</f>
        <v>0</v>
      </c>
      <c r="I21" s="279"/>
    </row>
    <row r="22" spans="1:9" ht="12.75">
      <c r="A22" s="42" t="s">
        <v>35</v>
      </c>
      <c r="B22" s="62"/>
      <c r="C22" s="63"/>
      <c r="D22" s="66"/>
      <c r="E22" s="39"/>
      <c r="F22" s="33"/>
      <c r="G22" s="33"/>
      <c r="H22" s="33"/>
      <c r="I22" s="40"/>
    </row>
    <row r="23" spans="1:9" ht="13.5">
      <c r="A23" s="38" t="s">
        <v>13</v>
      </c>
      <c r="B23" s="62"/>
      <c r="C23" s="63"/>
      <c r="D23" s="67">
        <v>15</v>
      </c>
      <c r="E23" s="39" t="s">
        <v>0</v>
      </c>
      <c r="F23" s="267">
        <v>0</v>
      </c>
      <c r="G23" s="268"/>
      <c r="H23" s="268"/>
      <c r="I23" s="40" t="str">
        <f>Mena</f>
        <v>CZK</v>
      </c>
    </row>
    <row r="24" spans="1:9" ht="13.5">
      <c r="A24" s="38" t="s">
        <v>14</v>
      </c>
      <c r="B24" s="62"/>
      <c r="C24" s="63"/>
      <c r="D24" s="67">
        <f>D23</f>
        <v>15</v>
      </c>
      <c r="E24" s="39" t="s">
        <v>0</v>
      </c>
      <c r="F24" s="269">
        <v>0</v>
      </c>
      <c r="G24" s="270"/>
      <c r="H24" s="270"/>
      <c r="I24" s="40" t="str">
        <f>Mena</f>
        <v>CZK</v>
      </c>
    </row>
    <row r="25" spans="1:9" ht="13.5">
      <c r="A25" s="38" t="s">
        <v>15</v>
      </c>
      <c r="B25" s="62"/>
      <c r="C25" s="63"/>
      <c r="D25" s="67">
        <v>21</v>
      </c>
      <c r="E25" s="39" t="s">
        <v>0</v>
      </c>
      <c r="F25" s="267">
        <f>H21</f>
        <v>0</v>
      </c>
      <c r="G25" s="268"/>
      <c r="H25" s="268"/>
      <c r="I25" s="40" t="str">
        <f>Mena</f>
        <v>CZK</v>
      </c>
    </row>
    <row r="26" spans="1:9" ht="13.5">
      <c r="A26" s="32" t="s">
        <v>16</v>
      </c>
      <c r="B26" s="68"/>
      <c r="C26" s="54"/>
      <c r="D26" s="69">
        <f>D25</f>
        <v>21</v>
      </c>
      <c r="E26" s="30" t="s">
        <v>0</v>
      </c>
      <c r="F26" s="271">
        <f>F25*0.21</f>
        <v>0</v>
      </c>
      <c r="G26" s="272"/>
      <c r="H26" s="272"/>
      <c r="I26" s="37" t="str">
        <f>Mena</f>
        <v>CZK</v>
      </c>
    </row>
    <row r="27" spans="1:9" ht="14.25" thickBot="1">
      <c r="A27" s="31" t="s">
        <v>5</v>
      </c>
      <c r="B27" s="70"/>
      <c r="C27" s="71"/>
      <c r="D27" s="70"/>
      <c r="E27" s="16"/>
      <c r="F27" s="273">
        <f>CenaCelkem-(ZakladDPHSni+DPHSni+ZakladDPHZakl+DPHZakl)</f>
        <v>0</v>
      </c>
      <c r="G27" s="273"/>
      <c r="H27" s="273"/>
      <c r="I27" s="41" t="str">
        <f>Mena</f>
        <v>CZK</v>
      </c>
    </row>
    <row r="28" spans="1:9" ht="17.25" thickBot="1">
      <c r="A28" s="113" t="s">
        <v>37</v>
      </c>
      <c r="B28" s="118"/>
      <c r="C28" s="118"/>
      <c r="D28" s="118"/>
      <c r="E28" s="119"/>
      <c r="F28" s="261">
        <f>F25+F26</f>
        <v>0</v>
      </c>
      <c r="G28" s="261"/>
      <c r="H28" s="261"/>
      <c r="I28" s="120" t="s">
        <v>50</v>
      </c>
    </row>
    <row r="29" spans="1:9" ht="12.75">
      <c r="A29" s="2"/>
      <c r="I29" s="9"/>
    </row>
    <row r="30" spans="1:9" ht="12.75">
      <c r="A30" s="2"/>
      <c r="I30" s="9"/>
    </row>
    <row r="31" spans="1:9" ht="12.75">
      <c r="A31" s="17"/>
      <c r="B31" s="72" t="s">
        <v>12</v>
      </c>
      <c r="C31" s="73"/>
      <c r="D31" s="73"/>
      <c r="E31" s="15" t="s">
        <v>11</v>
      </c>
      <c r="F31" s="246"/>
      <c r="G31" s="27"/>
      <c r="H31" s="26"/>
      <c r="I31" s="9"/>
    </row>
    <row r="32" spans="1:9" ht="12.75">
      <c r="A32" s="2"/>
      <c r="I32" s="9"/>
    </row>
    <row r="33" spans="1:9" ht="12.75">
      <c r="A33" s="20"/>
      <c r="B33" s="74"/>
      <c r="C33" s="262"/>
      <c r="D33" s="263"/>
      <c r="E33" s="21"/>
      <c r="F33" s="264"/>
      <c r="G33" s="265"/>
      <c r="H33" s="265"/>
      <c r="I33" s="25"/>
    </row>
    <row r="34" spans="1:9" ht="12.75">
      <c r="A34" s="2"/>
      <c r="C34" s="266" t="s">
        <v>2</v>
      </c>
      <c r="D34" s="266"/>
      <c r="G34" s="10" t="s">
        <v>3</v>
      </c>
      <c r="I34" s="9"/>
    </row>
    <row r="35" spans="1:9" ht="13.5" thickBot="1">
      <c r="A35" s="11"/>
      <c r="B35" s="75"/>
      <c r="C35" s="75"/>
      <c r="D35" s="75"/>
      <c r="E35" s="12"/>
      <c r="F35" s="12"/>
      <c r="G35" s="12"/>
      <c r="H35" s="12"/>
      <c r="I35" s="13"/>
    </row>
    <row r="39" ht="15">
      <c r="A39" s="247" t="s">
        <v>51</v>
      </c>
    </row>
    <row r="41" spans="1:9" ht="12.75">
      <c r="A41" s="248" t="s">
        <v>18</v>
      </c>
      <c r="B41" s="248" t="s">
        <v>6</v>
      </c>
      <c r="C41" s="249"/>
      <c r="D41" s="249"/>
      <c r="E41" s="250" t="s">
        <v>52</v>
      </c>
      <c r="F41" s="250"/>
      <c r="G41" s="250"/>
      <c r="H41" s="250" t="s">
        <v>31</v>
      </c>
      <c r="I41" s="250" t="s">
        <v>0</v>
      </c>
    </row>
    <row r="42" spans="1:9" ht="12.75">
      <c r="A42" s="251" t="s">
        <v>41</v>
      </c>
      <c r="B42" s="313" t="s">
        <v>285</v>
      </c>
      <c r="C42" s="314"/>
      <c r="D42" s="314"/>
      <c r="E42" s="252" t="s">
        <v>26</v>
      </c>
      <c r="F42" s="253"/>
      <c r="G42" s="253"/>
      <c r="H42" s="253">
        <f>Pol_VZT!G8</f>
        <v>0</v>
      </c>
      <c r="I42" s="254">
        <f>IF(H52=0,"",H42/H52*100)</f>
      </c>
    </row>
    <row r="43" spans="1:9" ht="12.75">
      <c r="A43" s="251" t="s">
        <v>288</v>
      </c>
      <c r="B43" s="315" t="s">
        <v>384</v>
      </c>
      <c r="C43" s="316"/>
      <c r="D43" s="317"/>
      <c r="E43" s="252" t="s">
        <v>26</v>
      </c>
      <c r="F43" s="253"/>
      <c r="G43" s="253"/>
      <c r="H43" s="253">
        <f>Pol_VZT!G10</f>
        <v>0</v>
      </c>
      <c r="I43" s="254">
        <f>IF(H52=0,"",H43/H52*100)</f>
      </c>
    </row>
    <row r="44" spans="1:9" ht="12.75">
      <c r="A44" s="251" t="s">
        <v>292</v>
      </c>
      <c r="B44" s="315" t="s">
        <v>293</v>
      </c>
      <c r="C44" s="316"/>
      <c r="D44" s="317"/>
      <c r="E44" s="252" t="s">
        <v>26</v>
      </c>
      <c r="F44" s="253"/>
      <c r="G44" s="253"/>
      <c r="H44" s="253">
        <f>Pol_VZT!G12</f>
        <v>0</v>
      </c>
      <c r="I44" s="254">
        <f>IF(H52=0,"",H44/H52*100)</f>
      </c>
    </row>
    <row r="45" spans="1:9" ht="12.75">
      <c r="A45" s="251" t="s">
        <v>300</v>
      </c>
      <c r="B45" s="315" t="s">
        <v>301</v>
      </c>
      <c r="C45" s="316"/>
      <c r="D45" s="317"/>
      <c r="E45" s="252" t="s">
        <v>26</v>
      </c>
      <c r="F45" s="253"/>
      <c r="G45" s="253"/>
      <c r="H45" s="253">
        <f>Pol_VZT!G16</f>
        <v>0</v>
      </c>
      <c r="I45" s="254">
        <f>IF(H52=0,"",H45/H52*100)</f>
      </c>
    </row>
    <row r="46" spans="1:9" ht="12.75">
      <c r="A46" s="251" t="s">
        <v>315</v>
      </c>
      <c r="B46" s="313" t="s">
        <v>307</v>
      </c>
      <c r="C46" s="314"/>
      <c r="D46" s="314"/>
      <c r="E46" s="252" t="s">
        <v>26</v>
      </c>
      <c r="F46" s="253"/>
      <c r="G46" s="253"/>
      <c r="H46" s="253">
        <f>Pol_VZT!G19</f>
        <v>0</v>
      </c>
      <c r="I46" s="254">
        <f>IF(H52=0,"",H46/H52*100)</f>
      </c>
    </row>
    <row r="47" spans="1:9" ht="12.75">
      <c r="A47" s="251" t="s">
        <v>319</v>
      </c>
      <c r="B47" s="313" t="s">
        <v>316</v>
      </c>
      <c r="C47" s="314"/>
      <c r="D47" s="314"/>
      <c r="E47" s="252" t="s">
        <v>26</v>
      </c>
      <c r="F47" s="253"/>
      <c r="G47" s="253"/>
      <c r="H47" s="253">
        <f>Pol_VZT!G24</f>
        <v>0</v>
      </c>
      <c r="I47" s="254">
        <f>IF(H52=0,"",H47/H52*100)</f>
      </c>
    </row>
    <row r="48" spans="1:9" ht="12.75">
      <c r="A48" s="251" t="s">
        <v>346</v>
      </c>
      <c r="B48" s="313" t="s">
        <v>320</v>
      </c>
      <c r="C48" s="314"/>
      <c r="D48" s="314"/>
      <c r="E48" s="252" t="s">
        <v>26</v>
      </c>
      <c r="F48" s="253"/>
      <c r="G48" s="253"/>
      <c r="H48" s="253">
        <f>Pol_VZT!G26</f>
        <v>0</v>
      </c>
      <c r="I48" s="254">
        <f>IF(H52=0,"",H48/H52*100)</f>
      </c>
    </row>
    <row r="49" spans="1:9" ht="12.75">
      <c r="A49" s="251" t="s">
        <v>385</v>
      </c>
      <c r="B49" s="313" t="s">
        <v>347</v>
      </c>
      <c r="C49" s="314"/>
      <c r="D49" s="314"/>
      <c r="E49" s="252" t="s">
        <v>26</v>
      </c>
      <c r="F49" s="253"/>
      <c r="G49" s="253"/>
      <c r="H49" s="253">
        <f>Pol_VZT!G40</f>
        <v>0</v>
      </c>
      <c r="I49" s="254">
        <f>IF(H52=0,"",H49/H52*100)</f>
      </c>
    </row>
    <row r="50" spans="1:9" ht="12.75">
      <c r="A50" s="251" t="s">
        <v>85</v>
      </c>
      <c r="B50" s="313" t="s">
        <v>30</v>
      </c>
      <c r="C50" s="314"/>
      <c r="D50" s="314"/>
      <c r="E50" s="252" t="s">
        <v>85</v>
      </c>
      <c r="F50" s="253"/>
      <c r="G50" s="253"/>
      <c r="H50" s="253">
        <f>Pol_VZT!G42</f>
        <v>0</v>
      </c>
      <c r="I50" s="254">
        <f>IF(H52=0,"",H50/H52*100)</f>
      </c>
    </row>
    <row r="51" spans="1:9" ht="12.75">
      <c r="A51" s="251" t="s">
        <v>84</v>
      </c>
      <c r="B51" s="313" t="s">
        <v>29</v>
      </c>
      <c r="C51" s="314"/>
      <c r="D51" s="314"/>
      <c r="E51" s="252" t="s">
        <v>84</v>
      </c>
      <c r="F51" s="253"/>
      <c r="G51" s="253"/>
      <c r="H51" s="253">
        <f>Pol_VZT!G49</f>
        <v>0</v>
      </c>
      <c r="I51" s="254">
        <f>IF(H52=0,"",H51/H52*100)</f>
      </c>
    </row>
    <row r="52" spans="1:9" ht="12.75">
      <c r="A52" s="255" t="s">
        <v>1</v>
      </c>
      <c r="B52" s="256"/>
      <c r="C52" s="257"/>
      <c r="D52" s="257"/>
      <c r="E52" s="258"/>
      <c r="F52" s="259"/>
      <c r="G52" s="259"/>
      <c r="H52" s="259">
        <f>SUM(H42:H51)</f>
        <v>0</v>
      </c>
      <c r="I52" s="260">
        <f>SUM(I42:I51)</f>
        <v>0</v>
      </c>
    </row>
    <row r="53" spans="5:9" ht="12.75">
      <c r="E53" s="87"/>
      <c r="F53" s="87"/>
      <c r="G53" s="87"/>
      <c r="H53" s="87"/>
      <c r="I53" s="88"/>
    </row>
    <row r="54" spans="5:9" ht="12.75">
      <c r="E54" s="87"/>
      <c r="F54" s="87"/>
      <c r="G54" s="87"/>
      <c r="H54" s="87"/>
      <c r="I54" s="88"/>
    </row>
    <row r="55" spans="5:9" ht="12.75">
      <c r="E55" s="87"/>
      <c r="F55" s="87"/>
      <c r="G55" s="87"/>
      <c r="H55" s="87"/>
      <c r="I55" s="88"/>
    </row>
  </sheetData>
  <sheetProtection/>
  <mergeCells count="50">
    <mergeCell ref="A1:I1"/>
    <mergeCell ref="D2:I2"/>
    <mergeCell ref="D3:I3"/>
    <mergeCell ref="D4:I4"/>
    <mergeCell ref="C5:F5"/>
    <mergeCell ref="C6:F6"/>
    <mergeCell ref="D7:F7"/>
    <mergeCell ref="C11:F11"/>
    <mergeCell ref="C12:F12"/>
    <mergeCell ref="D13:F13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H21:I21"/>
    <mergeCell ref="D18:E18"/>
    <mergeCell ref="F18:G18"/>
    <mergeCell ref="H18:I18"/>
    <mergeCell ref="D19:E19"/>
    <mergeCell ref="F19:G19"/>
    <mergeCell ref="H19:I19"/>
    <mergeCell ref="F23:H23"/>
    <mergeCell ref="F24:H24"/>
    <mergeCell ref="F25:H25"/>
    <mergeCell ref="F26:H26"/>
    <mergeCell ref="F27:H27"/>
    <mergeCell ref="D20:E20"/>
    <mergeCell ref="F20:G20"/>
    <mergeCell ref="H20:I20"/>
    <mergeCell ref="D21:E21"/>
    <mergeCell ref="F21:G21"/>
    <mergeCell ref="B42:D42"/>
    <mergeCell ref="B43:D43"/>
    <mergeCell ref="B44:D44"/>
    <mergeCell ref="B45:D45"/>
    <mergeCell ref="F28:H28"/>
    <mergeCell ref="C33:D33"/>
    <mergeCell ref="F33:H33"/>
    <mergeCell ref="C34:D34"/>
    <mergeCell ref="B46:D46"/>
    <mergeCell ref="B47:D47"/>
    <mergeCell ref="B48:D48"/>
    <mergeCell ref="B49:D49"/>
    <mergeCell ref="B50:D50"/>
    <mergeCell ref="B51:D51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49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9" sqref="F9:F116"/>
    </sheetView>
  </sheetViews>
  <sheetFormatPr defaultColWidth="9.00390625" defaultRowHeight="12.75" outlineLevelRow="1"/>
  <cols>
    <col min="1" max="1" width="3.50390625" style="0" customWidth="1"/>
    <col min="2" max="2" width="12.50390625" style="122" customWidth="1"/>
    <col min="3" max="3" width="38.375" style="122" customWidth="1"/>
    <col min="4" max="4" width="4.875" style="0" customWidth="1"/>
    <col min="5" max="5" width="12.00390625" style="0" customWidth="1"/>
    <col min="6" max="6" width="9.875" style="0" customWidth="1"/>
    <col min="7" max="7" width="12.625" style="0" customWidth="1"/>
    <col min="8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318" t="s">
        <v>7</v>
      </c>
      <c r="B1" s="318"/>
      <c r="C1" s="318"/>
      <c r="D1" s="318"/>
      <c r="E1" s="318"/>
      <c r="F1" s="318"/>
      <c r="G1" s="318"/>
      <c r="AG1" t="s">
        <v>86</v>
      </c>
    </row>
    <row r="2" spans="1:33" ht="24.75" customHeight="1">
      <c r="A2" s="140" t="s">
        <v>8</v>
      </c>
      <c r="B2" s="49" t="s">
        <v>47</v>
      </c>
      <c r="C2" s="319" t="s">
        <v>278</v>
      </c>
      <c r="D2" s="320"/>
      <c r="E2" s="320"/>
      <c r="F2" s="320"/>
      <c r="G2" s="321"/>
      <c r="AG2" t="s">
        <v>87</v>
      </c>
    </row>
    <row r="3" spans="1:33" ht="24.75" customHeight="1">
      <c r="A3" s="140" t="s">
        <v>9</v>
      </c>
      <c r="B3" s="49" t="s">
        <v>43</v>
      </c>
      <c r="C3" s="319" t="s">
        <v>44</v>
      </c>
      <c r="D3" s="320"/>
      <c r="E3" s="320"/>
      <c r="F3" s="320"/>
      <c r="G3" s="321"/>
      <c r="AC3" s="122" t="s">
        <v>87</v>
      </c>
      <c r="AG3" t="s">
        <v>88</v>
      </c>
    </row>
    <row r="4" spans="1:33" ht="24.75" customHeight="1">
      <c r="A4" s="141" t="s">
        <v>10</v>
      </c>
      <c r="B4" s="142" t="s">
        <v>41</v>
      </c>
      <c r="C4" s="322" t="s">
        <v>42</v>
      </c>
      <c r="D4" s="323"/>
      <c r="E4" s="323"/>
      <c r="F4" s="323"/>
      <c r="G4" s="324"/>
      <c r="AG4" t="s">
        <v>89</v>
      </c>
    </row>
    <row r="5" spans="4:27" ht="12.75">
      <c r="D5" s="10"/>
      <c r="AA5" t="s">
        <v>279</v>
      </c>
    </row>
    <row r="6" spans="1:24" ht="318.75">
      <c r="A6" s="144" t="s">
        <v>90</v>
      </c>
      <c r="B6" s="146" t="s">
        <v>91</v>
      </c>
      <c r="C6" s="146" t="s">
        <v>92</v>
      </c>
      <c r="D6" s="145" t="s">
        <v>93</v>
      </c>
      <c r="E6" s="144" t="s">
        <v>94</v>
      </c>
      <c r="F6" s="143" t="s">
        <v>95</v>
      </c>
      <c r="G6" s="144" t="s">
        <v>31</v>
      </c>
      <c r="H6" s="147" t="s">
        <v>32</v>
      </c>
      <c r="I6" s="147" t="s">
        <v>96</v>
      </c>
      <c r="J6" s="147" t="s">
        <v>33</v>
      </c>
      <c r="K6" s="147" t="s">
        <v>97</v>
      </c>
      <c r="L6" s="147" t="s">
        <v>98</v>
      </c>
      <c r="M6" s="147" t="s">
        <v>99</v>
      </c>
      <c r="N6" s="147" t="s">
        <v>100</v>
      </c>
      <c r="O6" s="147" t="s">
        <v>101</v>
      </c>
      <c r="P6" s="147" t="s">
        <v>102</v>
      </c>
      <c r="Q6" s="147" t="s">
        <v>103</v>
      </c>
      <c r="R6" s="147" t="s">
        <v>104</v>
      </c>
      <c r="S6" s="147" t="s">
        <v>105</v>
      </c>
      <c r="T6" s="147" t="s">
        <v>106</v>
      </c>
      <c r="U6" s="147" t="s">
        <v>107</v>
      </c>
      <c r="V6" s="147" t="s">
        <v>108</v>
      </c>
      <c r="W6" s="147" t="s">
        <v>109</v>
      </c>
      <c r="X6" s="147" t="s">
        <v>110</v>
      </c>
    </row>
    <row r="7" spans="1:24" ht="12.75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</row>
    <row r="8" spans="1:33" ht="12.75">
      <c r="A8" s="164" t="s">
        <v>111</v>
      </c>
      <c r="B8" s="165" t="s">
        <v>53</v>
      </c>
      <c r="C8" s="181" t="s">
        <v>54</v>
      </c>
      <c r="D8" s="166"/>
      <c r="E8" s="167"/>
      <c r="F8" s="168"/>
      <c r="G8" s="169">
        <f>SUMIF(AG9:AG9,"&lt;&gt;NOR",G9:G9)</f>
        <v>0</v>
      </c>
      <c r="H8" s="163"/>
      <c r="I8" s="163">
        <f>SUM(I9:I9)</f>
        <v>0</v>
      </c>
      <c r="J8" s="163"/>
      <c r="K8" s="163">
        <f>SUM(K9:K9)</f>
        <v>0</v>
      </c>
      <c r="L8" s="163"/>
      <c r="M8" s="163">
        <f>SUM(M9:M9)</f>
        <v>0</v>
      </c>
      <c r="N8" s="162"/>
      <c r="O8" s="162">
        <f>SUM(O9:O9)</f>
        <v>0</v>
      </c>
      <c r="P8" s="162"/>
      <c r="Q8" s="162">
        <f>SUM(Q9:Q9)</f>
        <v>0</v>
      </c>
      <c r="R8" s="163"/>
      <c r="S8" s="163"/>
      <c r="T8" s="163"/>
      <c r="U8" s="163"/>
      <c r="V8" s="163">
        <f>SUM(V9:V9)</f>
        <v>0</v>
      </c>
      <c r="W8" s="163"/>
      <c r="X8" s="163"/>
      <c r="AG8" t="s">
        <v>112</v>
      </c>
    </row>
    <row r="9" spans="1:60" ht="30" outlineLevel="1">
      <c r="A9" s="175">
        <v>1</v>
      </c>
      <c r="B9" s="176" t="s">
        <v>53</v>
      </c>
      <c r="C9" s="182" t="s">
        <v>113</v>
      </c>
      <c r="D9" s="177" t="s">
        <v>114</v>
      </c>
      <c r="E9" s="178">
        <v>1</v>
      </c>
      <c r="F9" s="193"/>
      <c r="G9" s="179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115</v>
      </c>
      <c r="T9" s="158" t="s">
        <v>116</v>
      </c>
      <c r="U9" s="158">
        <v>0</v>
      </c>
      <c r="V9" s="158">
        <f>ROUND(E9*U9,2)</f>
        <v>0</v>
      </c>
      <c r="W9" s="158"/>
      <c r="X9" s="158" t="s">
        <v>117</v>
      </c>
      <c r="Y9" s="148"/>
      <c r="Z9" s="148"/>
      <c r="AA9" s="148"/>
      <c r="AB9" s="148"/>
      <c r="AC9" s="148"/>
      <c r="AD9" s="148"/>
      <c r="AE9" s="148"/>
      <c r="AF9" s="148"/>
      <c r="AG9" s="148" t="s">
        <v>118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33" ht="12.75">
      <c r="A10" s="164" t="s">
        <v>111</v>
      </c>
      <c r="B10" s="165" t="s">
        <v>55</v>
      </c>
      <c r="C10" s="181" t="s">
        <v>56</v>
      </c>
      <c r="D10" s="166"/>
      <c r="E10" s="167"/>
      <c r="F10" s="168"/>
      <c r="G10" s="169">
        <f>SUMIF(AG11:AG19,"&lt;&gt;NOR",G11:G19)</f>
        <v>0</v>
      </c>
      <c r="H10" s="163"/>
      <c r="I10" s="163">
        <f>SUM(I11:I19)</f>
        <v>0</v>
      </c>
      <c r="J10" s="163"/>
      <c r="K10" s="163">
        <f>SUM(K11:K19)</f>
        <v>0</v>
      </c>
      <c r="L10" s="163"/>
      <c r="M10" s="163">
        <f>SUM(M11:M19)</f>
        <v>0</v>
      </c>
      <c r="N10" s="162"/>
      <c r="O10" s="162">
        <f>SUM(O11:O19)</f>
        <v>0.5599999999999999</v>
      </c>
      <c r="P10" s="162"/>
      <c r="Q10" s="162">
        <f>SUM(Q11:Q19)</f>
        <v>0.29</v>
      </c>
      <c r="R10" s="163"/>
      <c r="S10" s="163"/>
      <c r="T10" s="163"/>
      <c r="U10" s="163"/>
      <c r="V10" s="163">
        <f>SUM(V11:V19)</f>
        <v>11.19</v>
      </c>
      <c r="W10" s="163"/>
      <c r="X10" s="163"/>
      <c r="AG10" t="s">
        <v>112</v>
      </c>
    </row>
    <row r="11" spans="1:60" ht="20.25" outlineLevel="1">
      <c r="A11" s="170">
        <v>2</v>
      </c>
      <c r="B11" s="171" t="s">
        <v>119</v>
      </c>
      <c r="C11" s="183" t="s">
        <v>120</v>
      </c>
      <c r="D11" s="172" t="s">
        <v>121</v>
      </c>
      <c r="E11" s="173">
        <v>1</v>
      </c>
      <c r="F11" s="194"/>
      <c r="G11" s="174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7">
        <v>0.04467</v>
      </c>
      <c r="O11" s="157">
        <f>ROUND(E11*N11,2)</f>
        <v>0.04</v>
      </c>
      <c r="P11" s="157">
        <v>0</v>
      </c>
      <c r="Q11" s="157">
        <f>ROUND(E11*P11,2)</f>
        <v>0</v>
      </c>
      <c r="R11" s="158"/>
      <c r="S11" s="158" t="s">
        <v>122</v>
      </c>
      <c r="T11" s="158" t="s">
        <v>122</v>
      </c>
      <c r="U11" s="158">
        <v>0.42325</v>
      </c>
      <c r="V11" s="158">
        <f>ROUND(E11*U11,2)</f>
        <v>0.42</v>
      </c>
      <c r="W11" s="158"/>
      <c r="X11" s="158" t="s">
        <v>123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124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12.75" outlineLevel="1">
      <c r="A12" s="155"/>
      <c r="B12" s="156"/>
      <c r="C12" s="184" t="s">
        <v>125</v>
      </c>
      <c r="D12" s="160"/>
      <c r="E12" s="161">
        <v>1</v>
      </c>
      <c r="F12" s="195"/>
      <c r="G12" s="158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48"/>
      <c r="Z12" s="148"/>
      <c r="AA12" s="148"/>
      <c r="AB12" s="148"/>
      <c r="AC12" s="148"/>
      <c r="AD12" s="148"/>
      <c r="AE12" s="148"/>
      <c r="AF12" s="148"/>
      <c r="AG12" s="148" t="s">
        <v>126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0.25" outlineLevel="1">
      <c r="A13" s="170">
        <v>3</v>
      </c>
      <c r="B13" s="171" t="s">
        <v>127</v>
      </c>
      <c r="C13" s="183" t="s">
        <v>128</v>
      </c>
      <c r="D13" s="172" t="s">
        <v>129</v>
      </c>
      <c r="E13" s="173">
        <f>E14</f>
        <v>1.2375</v>
      </c>
      <c r="F13" s="194"/>
      <c r="G13" s="174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7">
        <v>0.1568</v>
      </c>
      <c r="O13" s="157">
        <f>ROUND(E13*N13,2)</f>
        <v>0.19</v>
      </c>
      <c r="P13" s="157">
        <v>0</v>
      </c>
      <c r="Q13" s="157">
        <f>ROUND(E13*P13,2)</f>
        <v>0</v>
      </c>
      <c r="R13" s="158"/>
      <c r="S13" s="158" t="s">
        <v>122</v>
      </c>
      <c r="T13" s="158" t="s">
        <v>122</v>
      </c>
      <c r="U13" s="158">
        <v>1.22</v>
      </c>
      <c r="V13" s="158">
        <f>ROUND(E13*U13,2)</f>
        <v>1.51</v>
      </c>
      <c r="W13" s="158"/>
      <c r="X13" s="158" t="s">
        <v>123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124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12.75" outlineLevel="1">
      <c r="A14" s="155"/>
      <c r="B14" s="156"/>
      <c r="C14" s="184" t="s">
        <v>257</v>
      </c>
      <c r="D14" s="160"/>
      <c r="E14" s="161">
        <f>2.25*(0.2+0.15+0.2)</f>
        <v>1.2375</v>
      </c>
      <c r="F14" s="195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48"/>
      <c r="Z14" s="148"/>
      <c r="AA14" s="148"/>
      <c r="AB14" s="148"/>
      <c r="AC14" s="148"/>
      <c r="AD14" s="148"/>
      <c r="AE14" s="148"/>
      <c r="AF14" s="148"/>
      <c r="AG14" s="148" t="s">
        <v>126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12.75" outlineLevel="1">
      <c r="A15" s="170">
        <v>4</v>
      </c>
      <c r="B15" s="171" t="s">
        <v>130</v>
      </c>
      <c r="C15" s="183" t="s">
        <v>131</v>
      </c>
      <c r="D15" s="172" t="s">
        <v>129</v>
      </c>
      <c r="E15" s="173">
        <f>E16</f>
        <v>8.375</v>
      </c>
      <c r="F15" s="194"/>
      <c r="G15" s="174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7">
        <v>0.02887</v>
      </c>
      <c r="O15" s="157">
        <f>ROUND(E15*N15,2)</f>
        <v>0.24</v>
      </c>
      <c r="P15" s="157">
        <v>0</v>
      </c>
      <c r="Q15" s="157">
        <f>ROUND(E15*P15,2)</f>
        <v>0</v>
      </c>
      <c r="R15" s="158"/>
      <c r="S15" s="158" t="s">
        <v>122</v>
      </c>
      <c r="T15" s="158" t="s">
        <v>122</v>
      </c>
      <c r="U15" s="158">
        <v>1.058</v>
      </c>
      <c r="V15" s="158">
        <f>ROUND(E15*U15,2)</f>
        <v>8.86</v>
      </c>
      <c r="W15" s="158"/>
      <c r="X15" s="158" t="s">
        <v>123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124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12.75" outlineLevel="1">
      <c r="A16" s="155"/>
      <c r="B16" s="156"/>
      <c r="C16" s="184" t="s">
        <v>258</v>
      </c>
      <c r="D16" s="160"/>
      <c r="E16" s="161">
        <f>(0.15+0.85+1.5)*3.35</f>
        <v>8.375</v>
      </c>
      <c r="F16" s="195"/>
      <c r="G16" s="158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48"/>
      <c r="Z16" s="148"/>
      <c r="AA16" s="148"/>
      <c r="AB16" s="148"/>
      <c r="AC16" s="148"/>
      <c r="AD16" s="148"/>
      <c r="AE16" s="148"/>
      <c r="AF16" s="148"/>
      <c r="AG16" s="148" t="s">
        <v>126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12.75" outlineLevel="1">
      <c r="A17" s="175">
        <v>5</v>
      </c>
      <c r="B17" s="176" t="s">
        <v>132</v>
      </c>
      <c r="C17" s="182" t="s">
        <v>133</v>
      </c>
      <c r="D17" s="177" t="s">
        <v>134</v>
      </c>
      <c r="E17" s="178">
        <v>2</v>
      </c>
      <c r="F17" s="193"/>
      <c r="G17" s="179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7">
        <v>0</v>
      </c>
      <c r="O17" s="157">
        <f>ROUND(E17*N17,2)</f>
        <v>0</v>
      </c>
      <c r="P17" s="157">
        <v>0</v>
      </c>
      <c r="Q17" s="157">
        <f>ROUND(E17*P17,2)</f>
        <v>0</v>
      </c>
      <c r="R17" s="158"/>
      <c r="S17" s="158" t="s">
        <v>115</v>
      </c>
      <c r="T17" s="158" t="s">
        <v>116</v>
      </c>
      <c r="U17" s="158">
        <v>0.2</v>
      </c>
      <c r="V17" s="158">
        <f>ROUND(E17*U17,2)</f>
        <v>0.4</v>
      </c>
      <c r="W17" s="158"/>
      <c r="X17" s="158" t="s">
        <v>123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124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0.25" outlineLevel="1">
      <c r="A18" s="170">
        <v>6</v>
      </c>
      <c r="B18" s="171" t="s">
        <v>135</v>
      </c>
      <c r="C18" s="183" t="s">
        <v>136</v>
      </c>
      <c r="D18" s="172" t="s">
        <v>137</v>
      </c>
      <c r="E18" s="173">
        <v>0.07876</v>
      </c>
      <c r="F18" s="194"/>
      <c r="G18" s="174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7">
        <v>1.09709</v>
      </c>
      <c r="O18" s="157">
        <f>ROUND(E18*N18,2)</f>
        <v>0.09</v>
      </c>
      <c r="P18" s="157">
        <v>3.6309</v>
      </c>
      <c r="Q18" s="157">
        <f>ROUND(E18*P18,2)</f>
        <v>0.29</v>
      </c>
      <c r="R18" s="158"/>
      <c r="S18" s="158" t="s">
        <v>122</v>
      </c>
      <c r="T18" s="158" t="s">
        <v>122</v>
      </c>
      <c r="U18" s="158">
        <v>0</v>
      </c>
      <c r="V18" s="158">
        <f>ROUND(E18*U18,2)</f>
        <v>0</v>
      </c>
      <c r="W18" s="158"/>
      <c r="X18" s="158" t="s">
        <v>117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118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12.75" outlineLevel="1">
      <c r="A19" s="155"/>
      <c r="B19" s="156"/>
      <c r="C19" s="184" t="s">
        <v>138</v>
      </c>
      <c r="D19" s="160"/>
      <c r="E19" s="161">
        <v>0.07876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8"/>
      <c r="Z19" s="148"/>
      <c r="AA19" s="148"/>
      <c r="AB19" s="148"/>
      <c r="AC19" s="148"/>
      <c r="AD19" s="148"/>
      <c r="AE19" s="148"/>
      <c r="AF19" s="148"/>
      <c r="AG19" s="148" t="s">
        <v>126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33" ht="12.75">
      <c r="A20" s="164" t="s">
        <v>111</v>
      </c>
      <c r="B20" s="165" t="s">
        <v>57</v>
      </c>
      <c r="C20" s="181" t="s">
        <v>58</v>
      </c>
      <c r="D20" s="166"/>
      <c r="E20" s="167"/>
      <c r="F20" s="168"/>
      <c r="G20" s="169">
        <f>SUMIF(AG21:AG25,"&lt;&gt;NOR",G21:G25)</f>
        <v>0</v>
      </c>
      <c r="H20" s="163"/>
      <c r="I20" s="163">
        <f>SUM(I21:I25)</f>
        <v>0</v>
      </c>
      <c r="J20" s="163"/>
      <c r="K20" s="163">
        <f>SUM(K21:K25)</f>
        <v>0</v>
      </c>
      <c r="L20" s="163"/>
      <c r="M20" s="163">
        <f>SUM(M21:M25)</f>
        <v>0</v>
      </c>
      <c r="N20" s="162"/>
      <c r="O20" s="162">
        <f>SUM(O21:O25)</f>
        <v>0.04</v>
      </c>
      <c r="P20" s="162"/>
      <c r="Q20" s="162">
        <f>SUM(Q21:Q25)</f>
        <v>0</v>
      </c>
      <c r="R20" s="163"/>
      <c r="S20" s="163"/>
      <c r="T20" s="163"/>
      <c r="U20" s="163"/>
      <c r="V20" s="163">
        <f>SUM(V21:V25)</f>
        <v>4.49</v>
      </c>
      <c r="W20" s="163"/>
      <c r="X20" s="163"/>
      <c r="AG20" t="s">
        <v>112</v>
      </c>
    </row>
    <row r="21" spans="1:60" ht="12.75" outlineLevel="1">
      <c r="A21" s="170">
        <v>7</v>
      </c>
      <c r="B21" s="171" t="s">
        <v>139</v>
      </c>
      <c r="C21" s="183" t="s">
        <v>140</v>
      </c>
      <c r="D21" s="172" t="s">
        <v>129</v>
      </c>
      <c r="E21" s="173">
        <f>E22</f>
        <v>1.7820000000000003</v>
      </c>
      <c r="F21" s="194"/>
      <c r="G21" s="174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7">
        <v>0.01201</v>
      </c>
      <c r="O21" s="157">
        <f>ROUND(E21*N21,2)</f>
        <v>0.02</v>
      </c>
      <c r="P21" s="157">
        <v>0</v>
      </c>
      <c r="Q21" s="157">
        <f>ROUND(E21*P21,2)</f>
        <v>0</v>
      </c>
      <c r="R21" s="158"/>
      <c r="S21" s="158" t="s">
        <v>122</v>
      </c>
      <c r="T21" s="158" t="s">
        <v>122</v>
      </c>
      <c r="U21" s="158">
        <v>0.95</v>
      </c>
      <c r="V21" s="158">
        <f>ROUND(E21*U21,2)</f>
        <v>1.69</v>
      </c>
      <c r="W21" s="158"/>
      <c r="X21" s="158" t="s">
        <v>123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124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12.75" outlineLevel="1">
      <c r="A22" s="155"/>
      <c r="B22" s="156"/>
      <c r="C22" s="184" t="s">
        <v>259</v>
      </c>
      <c r="D22" s="160"/>
      <c r="E22" s="161">
        <f>1.62*1.1</f>
        <v>1.7820000000000003</v>
      </c>
      <c r="F22" s="195"/>
      <c r="G22" s="158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48"/>
      <c r="Z22" s="148"/>
      <c r="AA22" s="148"/>
      <c r="AB22" s="148"/>
      <c r="AC22" s="148"/>
      <c r="AD22" s="148"/>
      <c r="AE22" s="148"/>
      <c r="AF22" s="148"/>
      <c r="AG22" s="148" t="s">
        <v>126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12.75" outlineLevel="1">
      <c r="A23" s="170">
        <v>8</v>
      </c>
      <c r="B23" s="171" t="s">
        <v>141</v>
      </c>
      <c r="C23" s="183" t="s">
        <v>142</v>
      </c>
      <c r="D23" s="172" t="s">
        <v>129</v>
      </c>
      <c r="E23" s="173">
        <f>E24</f>
        <v>1.9624000000000001</v>
      </c>
      <c r="F23" s="194"/>
      <c r="G23" s="174">
        <f>ROUND(E23*F23,2)</f>
        <v>0</v>
      </c>
      <c r="H23" s="159"/>
      <c r="I23" s="158">
        <f>ROUND(E23*H23,2)</f>
        <v>0</v>
      </c>
      <c r="J23" s="159"/>
      <c r="K23" s="158">
        <f>ROUND(E23*J23,2)</f>
        <v>0</v>
      </c>
      <c r="L23" s="158">
        <v>21</v>
      </c>
      <c r="M23" s="158">
        <f>G23*(1+L23/100)</f>
        <v>0</v>
      </c>
      <c r="N23" s="157">
        <v>0.01272</v>
      </c>
      <c r="O23" s="157">
        <f>ROUND(E23*N23,2)</f>
        <v>0.02</v>
      </c>
      <c r="P23" s="157">
        <v>0</v>
      </c>
      <c r="Q23" s="157">
        <f>ROUND(E23*P23,2)</f>
        <v>0</v>
      </c>
      <c r="R23" s="158"/>
      <c r="S23" s="158" t="s">
        <v>122</v>
      </c>
      <c r="T23" s="158" t="s">
        <v>122</v>
      </c>
      <c r="U23" s="158">
        <v>0.9</v>
      </c>
      <c r="V23" s="158">
        <f>ROUND(E23*U23,2)</f>
        <v>1.77</v>
      </c>
      <c r="W23" s="158"/>
      <c r="X23" s="158" t="s">
        <v>123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124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12.75" outlineLevel="1">
      <c r="A24" s="155"/>
      <c r="B24" s="156"/>
      <c r="C24" s="184" t="s">
        <v>260</v>
      </c>
      <c r="D24" s="160"/>
      <c r="E24" s="161">
        <f>(0.78+1.45)*0.8*1.1</f>
        <v>1.9624000000000001</v>
      </c>
      <c r="F24" s="195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8"/>
      <c r="Z24" s="148"/>
      <c r="AA24" s="148"/>
      <c r="AB24" s="148"/>
      <c r="AC24" s="148"/>
      <c r="AD24" s="148"/>
      <c r="AE24" s="148"/>
      <c r="AF24" s="148"/>
      <c r="AG24" s="148" t="s">
        <v>126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12.75" outlineLevel="1">
      <c r="A25" s="175">
        <v>9</v>
      </c>
      <c r="B25" s="176" t="s">
        <v>143</v>
      </c>
      <c r="C25" s="182" t="s">
        <v>144</v>
      </c>
      <c r="D25" s="177" t="s">
        <v>129</v>
      </c>
      <c r="E25" s="178">
        <f>E21</f>
        <v>1.7820000000000003</v>
      </c>
      <c r="F25" s="193"/>
      <c r="G25" s="179">
        <f>ROUND(E25*F25,2)</f>
        <v>0</v>
      </c>
      <c r="H25" s="159"/>
      <c r="I25" s="158">
        <f>ROUND(E25*H25,2)</f>
        <v>0</v>
      </c>
      <c r="J25" s="159"/>
      <c r="K25" s="158">
        <f>ROUND(E25*J25,2)</f>
        <v>0</v>
      </c>
      <c r="L25" s="158">
        <v>21</v>
      </c>
      <c r="M25" s="158">
        <f>G25*(1+L25/100)</f>
        <v>0</v>
      </c>
      <c r="N25" s="157">
        <v>0</v>
      </c>
      <c r="O25" s="157">
        <f>ROUND(E25*N25,2)</f>
        <v>0</v>
      </c>
      <c r="P25" s="157">
        <v>0</v>
      </c>
      <c r="Q25" s="157">
        <f>ROUND(E25*P25,2)</f>
        <v>0</v>
      </c>
      <c r="R25" s="158"/>
      <c r="S25" s="158" t="s">
        <v>122</v>
      </c>
      <c r="T25" s="158" t="s">
        <v>122</v>
      </c>
      <c r="U25" s="158">
        <v>0.58</v>
      </c>
      <c r="V25" s="158">
        <f>ROUND(E25*U25,2)</f>
        <v>1.03</v>
      </c>
      <c r="W25" s="158"/>
      <c r="X25" s="158" t="s">
        <v>123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124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33" ht="12.75">
      <c r="A26" s="164" t="s">
        <v>111</v>
      </c>
      <c r="B26" s="165" t="s">
        <v>59</v>
      </c>
      <c r="C26" s="181" t="s">
        <v>60</v>
      </c>
      <c r="D26" s="166"/>
      <c r="E26" s="167"/>
      <c r="F26" s="168"/>
      <c r="G26" s="169">
        <f>SUMIF(AG27:AG33,"&lt;&gt;NOR",G27:G33)</f>
        <v>0</v>
      </c>
      <c r="H26" s="163"/>
      <c r="I26" s="163">
        <f>SUM(I27:I33)</f>
        <v>0</v>
      </c>
      <c r="J26" s="163"/>
      <c r="K26" s="163">
        <f>SUM(K27:K33)</f>
        <v>0</v>
      </c>
      <c r="L26" s="163"/>
      <c r="M26" s="163">
        <f>SUM(M27:M33)</f>
        <v>0</v>
      </c>
      <c r="N26" s="162"/>
      <c r="O26" s="162">
        <f>SUM(O27:O33)</f>
        <v>0.47000000000000003</v>
      </c>
      <c r="P26" s="162"/>
      <c r="Q26" s="162">
        <f>SUM(Q27:Q33)</f>
        <v>0</v>
      </c>
      <c r="R26" s="163"/>
      <c r="S26" s="163"/>
      <c r="T26" s="163"/>
      <c r="U26" s="163"/>
      <c r="V26" s="163">
        <f>SUM(V27:V33)</f>
        <v>12.549999999999999</v>
      </c>
      <c r="W26" s="163"/>
      <c r="X26" s="163"/>
      <c r="AG26" t="s">
        <v>112</v>
      </c>
    </row>
    <row r="27" spans="1:60" ht="20.25" outlineLevel="1">
      <c r="A27" s="170">
        <v>10</v>
      </c>
      <c r="B27" s="171" t="s">
        <v>145</v>
      </c>
      <c r="C27" s="183" t="s">
        <v>146</v>
      </c>
      <c r="D27" s="172" t="s">
        <v>121</v>
      </c>
      <c r="E27" s="173">
        <v>13</v>
      </c>
      <c r="F27" s="194"/>
      <c r="G27" s="174">
        <f>ROUND(E27*F27,2)</f>
        <v>0</v>
      </c>
      <c r="H27" s="159"/>
      <c r="I27" s="158">
        <f>ROUND(E27*H27,2)</f>
        <v>0</v>
      </c>
      <c r="J27" s="159"/>
      <c r="K27" s="158">
        <f>ROUND(E27*J27,2)</f>
        <v>0</v>
      </c>
      <c r="L27" s="158">
        <v>21</v>
      </c>
      <c r="M27" s="158">
        <f>G27*(1+L27/100)</f>
        <v>0</v>
      </c>
      <c r="N27" s="157">
        <v>0.03562</v>
      </c>
      <c r="O27" s="157">
        <f>ROUND(E27*N27,2)</f>
        <v>0.46</v>
      </c>
      <c r="P27" s="157">
        <v>0</v>
      </c>
      <c r="Q27" s="157">
        <f>ROUND(E27*P27,2)</f>
        <v>0</v>
      </c>
      <c r="R27" s="158"/>
      <c r="S27" s="158" t="s">
        <v>122</v>
      </c>
      <c r="T27" s="158" t="s">
        <v>122</v>
      </c>
      <c r="U27" s="158">
        <v>0.88</v>
      </c>
      <c r="V27" s="158">
        <f>ROUND(E27*U27,2)</f>
        <v>11.44</v>
      </c>
      <c r="W27" s="158"/>
      <c r="X27" s="158" t="s">
        <v>123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124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12.75" outlineLevel="1">
      <c r="A28" s="155"/>
      <c r="B28" s="156"/>
      <c r="C28" s="184" t="s">
        <v>147</v>
      </c>
      <c r="D28" s="160"/>
      <c r="E28" s="161">
        <v>1</v>
      </c>
      <c r="F28" s="195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48"/>
      <c r="Z28" s="148"/>
      <c r="AA28" s="148"/>
      <c r="AB28" s="148"/>
      <c r="AC28" s="148"/>
      <c r="AD28" s="148"/>
      <c r="AE28" s="148"/>
      <c r="AF28" s="148"/>
      <c r="AG28" s="148" t="s">
        <v>126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12.75" outlineLevel="1">
      <c r="A29" s="155"/>
      <c r="B29" s="156"/>
      <c r="C29" s="184" t="s">
        <v>148</v>
      </c>
      <c r="D29" s="160"/>
      <c r="E29" s="161">
        <v>1</v>
      </c>
      <c r="F29" s="195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8"/>
      <c r="Z29" s="148"/>
      <c r="AA29" s="148"/>
      <c r="AB29" s="148"/>
      <c r="AC29" s="148"/>
      <c r="AD29" s="148"/>
      <c r="AE29" s="148"/>
      <c r="AF29" s="148"/>
      <c r="AG29" s="148" t="s">
        <v>126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12.75" outlineLevel="1">
      <c r="A30" s="155"/>
      <c r="B30" s="156"/>
      <c r="C30" s="184" t="s">
        <v>149</v>
      </c>
      <c r="D30" s="160"/>
      <c r="E30" s="161">
        <v>1</v>
      </c>
      <c r="F30" s="195"/>
      <c r="G30" s="158"/>
      <c r="H30" s="158"/>
      <c r="I30" s="158"/>
      <c r="J30" s="158"/>
      <c r="K30" s="158"/>
      <c r="L30" s="158"/>
      <c r="M30" s="158"/>
      <c r="N30" s="157"/>
      <c r="O30" s="157"/>
      <c r="P30" s="157"/>
      <c r="Q30" s="157"/>
      <c r="R30" s="158"/>
      <c r="S30" s="158"/>
      <c r="T30" s="158"/>
      <c r="U30" s="158"/>
      <c r="V30" s="158"/>
      <c r="W30" s="158"/>
      <c r="X30" s="158"/>
      <c r="Y30" s="148"/>
      <c r="Z30" s="148"/>
      <c r="AA30" s="148"/>
      <c r="AB30" s="148"/>
      <c r="AC30" s="148"/>
      <c r="AD30" s="148"/>
      <c r="AE30" s="148"/>
      <c r="AF30" s="148"/>
      <c r="AG30" s="148" t="s">
        <v>126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12.75" outlineLevel="1">
      <c r="A31" s="155"/>
      <c r="B31" s="156"/>
      <c r="C31" s="184" t="s">
        <v>150</v>
      </c>
      <c r="D31" s="160"/>
      <c r="E31" s="161">
        <v>10</v>
      </c>
      <c r="F31" s="195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8"/>
      <c r="Z31" s="148"/>
      <c r="AA31" s="148"/>
      <c r="AB31" s="148"/>
      <c r="AC31" s="148"/>
      <c r="AD31" s="148"/>
      <c r="AE31" s="148"/>
      <c r="AF31" s="148"/>
      <c r="AG31" s="148" t="s">
        <v>126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20.25" outlineLevel="1">
      <c r="A32" s="170">
        <v>11</v>
      </c>
      <c r="B32" s="171" t="s">
        <v>151</v>
      </c>
      <c r="C32" s="183" t="s">
        <v>152</v>
      </c>
      <c r="D32" s="172" t="s">
        <v>153</v>
      </c>
      <c r="E32" s="173">
        <f>E33</f>
        <v>6.07</v>
      </c>
      <c r="F32" s="194"/>
      <c r="G32" s="174">
        <f>ROUND(E32*F32,2)</f>
        <v>0</v>
      </c>
      <c r="H32" s="159"/>
      <c r="I32" s="158">
        <f>ROUND(E32*H32,2)</f>
        <v>0</v>
      </c>
      <c r="J32" s="159"/>
      <c r="K32" s="158">
        <f>ROUND(E32*J32,2)</f>
        <v>0</v>
      </c>
      <c r="L32" s="158">
        <v>21</v>
      </c>
      <c r="M32" s="158">
        <f>G32*(1+L32/100)</f>
        <v>0</v>
      </c>
      <c r="N32" s="157">
        <v>0.00238</v>
      </c>
      <c r="O32" s="157">
        <f>ROUND(E32*N32,2)</f>
        <v>0.01</v>
      </c>
      <c r="P32" s="157">
        <v>0</v>
      </c>
      <c r="Q32" s="157">
        <f>ROUND(E32*P32,2)</f>
        <v>0</v>
      </c>
      <c r="R32" s="158"/>
      <c r="S32" s="158" t="s">
        <v>122</v>
      </c>
      <c r="T32" s="158" t="s">
        <v>122</v>
      </c>
      <c r="U32" s="158">
        <v>0.18233</v>
      </c>
      <c r="V32" s="158">
        <f>ROUND(E32*U32,2)</f>
        <v>1.11</v>
      </c>
      <c r="W32" s="158"/>
      <c r="X32" s="158" t="s">
        <v>123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124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12.75" outlineLevel="1">
      <c r="A33" s="155"/>
      <c r="B33" s="156"/>
      <c r="C33" s="184" t="s">
        <v>261</v>
      </c>
      <c r="D33" s="160"/>
      <c r="E33" s="161">
        <f>2.1*2+1.7*1.1</f>
        <v>6.07</v>
      </c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48"/>
      <c r="Z33" s="148"/>
      <c r="AA33" s="148"/>
      <c r="AB33" s="148"/>
      <c r="AC33" s="148"/>
      <c r="AD33" s="148"/>
      <c r="AE33" s="148"/>
      <c r="AF33" s="148"/>
      <c r="AG33" s="148" t="s">
        <v>126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33" ht="12.75">
      <c r="A34" s="164" t="s">
        <v>111</v>
      </c>
      <c r="B34" s="165" t="s">
        <v>61</v>
      </c>
      <c r="C34" s="181" t="s">
        <v>62</v>
      </c>
      <c r="D34" s="166"/>
      <c r="E34" s="167"/>
      <c r="F34" s="168"/>
      <c r="G34" s="169">
        <f>SUMIF(AG35:AG43,"&lt;&gt;NOR",G35:G43)</f>
        <v>0</v>
      </c>
      <c r="H34" s="163"/>
      <c r="I34" s="163">
        <f>SUM(I35:I43)</f>
        <v>0</v>
      </c>
      <c r="J34" s="163"/>
      <c r="K34" s="163">
        <f>SUM(K35:K43)</f>
        <v>0</v>
      </c>
      <c r="L34" s="163"/>
      <c r="M34" s="163">
        <f>SUM(M35:M43)</f>
        <v>0</v>
      </c>
      <c r="N34" s="162"/>
      <c r="O34" s="162">
        <f>SUM(O35:O43)</f>
        <v>0.19</v>
      </c>
      <c r="P34" s="162"/>
      <c r="Q34" s="162">
        <f>SUM(Q35:Q43)</f>
        <v>0</v>
      </c>
      <c r="R34" s="163"/>
      <c r="S34" s="163"/>
      <c r="T34" s="163"/>
      <c r="U34" s="163"/>
      <c r="V34" s="163">
        <f>SUM(V35:V43)</f>
        <v>0.5700000000000001</v>
      </c>
      <c r="W34" s="163"/>
      <c r="X34" s="163"/>
      <c r="AG34" t="s">
        <v>112</v>
      </c>
    </row>
    <row r="35" spans="1:60" ht="12.75" outlineLevel="1">
      <c r="A35" s="170">
        <v>12</v>
      </c>
      <c r="B35" s="171" t="s">
        <v>154</v>
      </c>
      <c r="C35" s="183" t="s">
        <v>155</v>
      </c>
      <c r="D35" s="172" t="s">
        <v>156</v>
      </c>
      <c r="E35" s="173">
        <f>SUM(E36:E39)</f>
        <v>0.07441500000000001</v>
      </c>
      <c r="F35" s="194"/>
      <c r="G35" s="174">
        <f>ROUND(E35*F35,2)</f>
        <v>0</v>
      </c>
      <c r="H35" s="159"/>
      <c r="I35" s="158">
        <f>ROUND(E35*H35,2)</f>
        <v>0</v>
      </c>
      <c r="J35" s="159"/>
      <c r="K35" s="158">
        <f>ROUND(E35*J35,2)</f>
        <v>0</v>
      </c>
      <c r="L35" s="158">
        <v>21</v>
      </c>
      <c r="M35" s="158">
        <f>G35*(1+L35/100)</f>
        <v>0</v>
      </c>
      <c r="N35" s="157">
        <v>2.5</v>
      </c>
      <c r="O35" s="157">
        <f>ROUND(E35*N35,2)</f>
        <v>0.19</v>
      </c>
      <c r="P35" s="157">
        <v>0</v>
      </c>
      <c r="Q35" s="157">
        <f>ROUND(E35*P35,2)</f>
        <v>0</v>
      </c>
      <c r="R35" s="158"/>
      <c r="S35" s="158" t="s">
        <v>122</v>
      </c>
      <c r="T35" s="158" t="s">
        <v>122</v>
      </c>
      <c r="U35" s="158">
        <v>5.33</v>
      </c>
      <c r="V35" s="158">
        <f>ROUND(E35*U35,2)</f>
        <v>0.4</v>
      </c>
      <c r="W35" s="158"/>
      <c r="X35" s="158" t="s">
        <v>123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124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12.75" outlineLevel="1">
      <c r="A36" s="155"/>
      <c r="B36" s="156"/>
      <c r="C36" s="184" t="s">
        <v>262</v>
      </c>
      <c r="D36" s="160"/>
      <c r="E36" s="161">
        <f>1.7*0.15*0.1*1.1</f>
        <v>0.028050000000000005</v>
      </c>
      <c r="F36" s="195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48"/>
      <c r="Z36" s="148"/>
      <c r="AA36" s="148"/>
      <c r="AB36" s="148"/>
      <c r="AC36" s="148"/>
      <c r="AD36" s="148"/>
      <c r="AE36" s="148"/>
      <c r="AF36" s="148"/>
      <c r="AG36" s="148" t="s">
        <v>126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12.75" outlineLevel="1">
      <c r="A37" s="155"/>
      <c r="B37" s="156"/>
      <c r="C37" s="184" t="s">
        <v>263</v>
      </c>
      <c r="D37" s="160"/>
      <c r="E37" s="161">
        <f>0.7*0.35*0.05*1.1</f>
        <v>0.013474999999999999</v>
      </c>
      <c r="F37" s="195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8"/>
      <c r="Z37" s="148"/>
      <c r="AA37" s="148"/>
      <c r="AB37" s="148"/>
      <c r="AC37" s="148"/>
      <c r="AD37" s="148"/>
      <c r="AE37" s="148"/>
      <c r="AF37" s="148"/>
      <c r="AG37" s="148" t="s">
        <v>126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12.75" outlineLevel="1">
      <c r="A38" s="155"/>
      <c r="B38" s="156"/>
      <c r="C38" s="184" t="s">
        <v>264</v>
      </c>
      <c r="D38" s="160"/>
      <c r="E38" s="161">
        <f>0.3*0.3*0.1*1.1</f>
        <v>0.0099</v>
      </c>
      <c r="F38" s="195"/>
      <c r="G38" s="158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48"/>
      <c r="Z38" s="148"/>
      <c r="AA38" s="148"/>
      <c r="AB38" s="148"/>
      <c r="AC38" s="148"/>
      <c r="AD38" s="148"/>
      <c r="AE38" s="148"/>
      <c r="AF38" s="148"/>
      <c r="AG38" s="148" t="s">
        <v>126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12.75" outlineLevel="1">
      <c r="A39" s="155"/>
      <c r="B39" s="156"/>
      <c r="C39" s="184" t="s">
        <v>265</v>
      </c>
      <c r="D39" s="160"/>
      <c r="E39" s="161">
        <f>(0.82+1.27)*0.1*0.1*1.1</f>
        <v>0.022990000000000003</v>
      </c>
      <c r="F39" s="195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8"/>
      <c r="Z39" s="148"/>
      <c r="AA39" s="148"/>
      <c r="AB39" s="148"/>
      <c r="AC39" s="148"/>
      <c r="AD39" s="148"/>
      <c r="AE39" s="148"/>
      <c r="AF39" s="148"/>
      <c r="AG39" s="148" t="s">
        <v>126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12.75" outlineLevel="1">
      <c r="A40" s="170">
        <v>13</v>
      </c>
      <c r="B40" s="171" t="s">
        <v>157</v>
      </c>
      <c r="C40" s="183" t="s">
        <v>158</v>
      </c>
      <c r="D40" s="172" t="s">
        <v>129</v>
      </c>
      <c r="E40" s="173">
        <f>SUM(E41:E43)</f>
        <v>0.8926499999999999</v>
      </c>
      <c r="F40" s="194"/>
      <c r="G40" s="174">
        <f>ROUND(E40*F40,2)</f>
        <v>0</v>
      </c>
      <c r="H40" s="159"/>
      <c r="I40" s="158">
        <f>ROUND(E40*H40,2)</f>
        <v>0</v>
      </c>
      <c r="J40" s="159"/>
      <c r="K40" s="158">
        <f>ROUND(E40*J40,2)</f>
        <v>0</v>
      </c>
      <c r="L40" s="158">
        <v>21</v>
      </c>
      <c r="M40" s="158">
        <f>G40*(1+L40/100)</f>
        <v>0</v>
      </c>
      <c r="N40" s="157">
        <v>0.0045</v>
      </c>
      <c r="O40" s="157">
        <f>ROUND(E40*N40,2)</f>
        <v>0</v>
      </c>
      <c r="P40" s="157">
        <v>0</v>
      </c>
      <c r="Q40" s="157">
        <f>ROUND(E40*P40,2)</f>
        <v>0</v>
      </c>
      <c r="R40" s="158"/>
      <c r="S40" s="158" t="s">
        <v>122</v>
      </c>
      <c r="T40" s="158" t="s">
        <v>122</v>
      </c>
      <c r="U40" s="158">
        <v>0.19</v>
      </c>
      <c r="V40" s="158">
        <f>ROUND(E40*U40,2)</f>
        <v>0.17</v>
      </c>
      <c r="W40" s="158"/>
      <c r="X40" s="158" t="s">
        <v>123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124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12.75" outlineLevel="1">
      <c r="A41" s="155"/>
      <c r="B41" s="156"/>
      <c r="C41" s="184" t="s">
        <v>266</v>
      </c>
      <c r="D41" s="160"/>
      <c r="E41" s="161">
        <f>1.7*0.2*1.1</f>
        <v>0.37400000000000005</v>
      </c>
      <c r="F41" s="158"/>
      <c r="G41" s="158"/>
      <c r="H41" s="158"/>
      <c r="I41" s="158"/>
      <c r="J41" s="158"/>
      <c r="K41" s="158"/>
      <c r="L41" s="158"/>
      <c r="M41" s="158"/>
      <c r="N41" s="157"/>
      <c r="O41" s="157"/>
      <c r="P41" s="157"/>
      <c r="Q41" s="157"/>
      <c r="R41" s="158"/>
      <c r="S41" s="158"/>
      <c r="T41" s="158"/>
      <c r="U41" s="158"/>
      <c r="V41" s="158"/>
      <c r="W41" s="158"/>
      <c r="X41" s="158"/>
      <c r="Y41" s="148"/>
      <c r="Z41" s="148"/>
      <c r="AA41" s="148"/>
      <c r="AB41" s="148"/>
      <c r="AC41" s="148"/>
      <c r="AD41" s="148"/>
      <c r="AE41" s="148"/>
      <c r="AF41" s="148"/>
      <c r="AG41" s="148" t="s">
        <v>126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12.75" outlineLevel="1">
      <c r="A42" s="155"/>
      <c r="B42" s="156"/>
      <c r="C42" s="184" t="s">
        <v>267</v>
      </c>
      <c r="D42" s="160"/>
      <c r="E42" s="161">
        <f>0.35*0.75*1.1</f>
        <v>0.28874999999999995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8"/>
      <c r="Z42" s="148"/>
      <c r="AA42" s="148"/>
      <c r="AB42" s="148"/>
      <c r="AC42" s="148"/>
      <c r="AD42" s="148"/>
      <c r="AE42" s="148"/>
      <c r="AF42" s="148"/>
      <c r="AG42" s="148" t="s">
        <v>126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12.75" outlineLevel="1">
      <c r="A43" s="155"/>
      <c r="B43" s="156"/>
      <c r="C43" s="184" t="s">
        <v>268</v>
      </c>
      <c r="D43" s="160"/>
      <c r="E43" s="161">
        <f>(0.82+1.27)*0.1*1.1</f>
        <v>0.22990000000000002</v>
      </c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48"/>
      <c r="Z43" s="148"/>
      <c r="AA43" s="148"/>
      <c r="AB43" s="148"/>
      <c r="AC43" s="148"/>
      <c r="AD43" s="148"/>
      <c r="AE43" s="148"/>
      <c r="AF43" s="148"/>
      <c r="AG43" s="148" t="s">
        <v>126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33" ht="12.75">
      <c r="A44" s="164" t="s">
        <v>111</v>
      </c>
      <c r="B44" s="165" t="s">
        <v>63</v>
      </c>
      <c r="C44" s="181" t="s">
        <v>64</v>
      </c>
      <c r="D44" s="166"/>
      <c r="E44" s="167"/>
      <c r="F44" s="168"/>
      <c r="G44" s="169">
        <f>SUMIF(AG45:AG46,"&lt;&gt;NOR",G45:G46)</f>
        <v>0</v>
      </c>
      <c r="H44" s="163"/>
      <c r="I44" s="163">
        <f>SUM(I45:I46)</f>
        <v>0</v>
      </c>
      <c r="J44" s="163"/>
      <c r="K44" s="163">
        <f>SUM(K45:K46)</f>
        <v>0</v>
      </c>
      <c r="L44" s="163"/>
      <c r="M44" s="163">
        <f>SUM(M45:M46)</f>
        <v>0</v>
      </c>
      <c r="N44" s="162"/>
      <c r="O44" s="162">
        <f>SUM(O45:O46)</f>
        <v>0.06</v>
      </c>
      <c r="P44" s="162"/>
      <c r="Q44" s="162">
        <f>SUM(Q45:Q46)</f>
        <v>0</v>
      </c>
      <c r="R44" s="163"/>
      <c r="S44" s="163"/>
      <c r="T44" s="163"/>
      <c r="U44" s="163"/>
      <c r="V44" s="163">
        <f>SUM(V45:V46)</f>
        <v>2.17</v>
      </c>
      <c r="W44" s="163"/>
      <c r="X44" s="163"/>
      <c r="AG44" t="s">
        <v>112</v>
      </c>
    </row>
    <row r="45" spans="1:60" ht="12.75" outlineLevel="1">
      <c r="A45" s="175">
        <v>14</v>
      </c>
      <c r="B45" s="176" t="s">
        <v>159</v>
      </c>
      <c r="C45" s="182" t="s">
        <v>160</v>
      </c>
      <c r="D45" s="177" t="s">
        <v>121</v>
      </c>
      <c r="E45" s="178">
        <v>1</v>
      </c>
      <c r="F45" s="193"/>
      <c r="G45" s="179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21</v>
      </c>
      <c r="M45" s="158">
        <f>G45*(1+L45/100)</f>
        <v>0</v>
      </c>
      <c r="N45" s="157">
        <v>0.03772</v>
      </c>
      <c r="O45" s="157">
        <f>ROUND(E45*N45,2)</f>
        <v>0.04</v>
      </c>
      <c r="P45" s="157">
        <v>0</v>
      </c>
      <c r="Q45" s="157">
        <f>ROUND(E45*P45,2)</f>
        <v>0</v>
      </c>
      <c r="R45" s="158"/>
      <c r="S45" s="158" t="s">
        <v>122</v>
      </c>
      <c r="T45" s="158" t="s">
        <v>122</v>
      </c>
      <c r="U45" s="158">
        <v>2.17</v>
      </c>
      <c r="V45" s="158">
        <f>ROUND(E45*U45,2)</f>
        <v>2.17</v>
      </c>
      <c r="W45" s="158"/>
      <c r="X45" s="158" t="s">
        <v>123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124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0.25" outlineLevel="1">
      <c r="A46" s="175">
        <v>15</v>
      </c>
      <c r="B46" s="176" t="s">
        <v>161</v>
      </c>
      <c r="C46" s="182" t="s">
        <v>162</v>
      </c>
      <c r="D46" s="177" t="s">
        <v>121</v>
      </c>
      <c r="E46" s="178">
        <v>1</v>
      </c>
      <c r="F46" s="193"/>
      <c r="G46" s="179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21</v>
      </c>
      <c r="M46" s="158">
        <f>G46*(1+L46/100)</f>
        <v>0</v>
      </c>
      <c r="N46" s="157">
        <v>0.0175</v>
      </c>
      <c r="O46" s="157">
        <f>ROUND(E46*N46,2)</f>
        <v>0.02</v>
      </c>
      <c r="P46" s="157">
        <v>0</v>
      </c>
      <c r="Q46" s="157">
        <f>ROUND(E46*P46,2)</f>
        <v>0</v>
      </c>
      <c r="R46" s="158" t="s">
        <v>163</v>
      </c>
      <c r="S46" s="158" t="s">
        <v>122</v>
      </c>
      <c r="T46" s="158" t="s">
        <v>122</v>
      </c>
      <c r="U46" s="158">
        <v>0</v>
      </c>
      <c r="V46" s="158">
        <f>ROUND(E46*U46,2)</f>
        <v>0</v>
      </c>
      <c r="W46" s="158"/>
      <c r="X46" s="158" t="s">
        <v>164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165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33" ht="12.75">
      <c r="A47" s="164" t="s">
        <v>111</v>
      </c>
      <c r="B47" s="165" t="s">
        <v>65</v>
      </c>
      <c r="C47" s="181" t="s">
        <v>66</v>
      </c>
      <c r="D47" s="166"/>
      <c r="E47" s="167"/>
      <c r="F47" s="168"/>
      <c r="G47" s="169">
        <f>SUMIF(AG48:AG50,"&lt;&gt;NOR",G48:G50)</f>
        <v>0</v>
      </c>
      <c r="H47" s="163"/>
      <c r="I47" s="163">
        <f>SUM(I48:I50)</f>
        <v>0</v>
      </c>
      <c r="J47" s="163"/>
      <c r="K47" s="163">
        <f>SUM(K48:K50)</f>
        <v>0</v>
      </c>
      <c r="L47" s="163"/>
      <c r="M47" s="163">
        <f>SUM(M48:M50)</f>
        <v>0</v>
      </c>
      <c r="N47" s="162"/>
      <c r="O47" s="162">
        <f>SUM(O48:O50)</f>
        <v>0.03</v>
      </c>
      <c r="P47" s="162"/>
      <c r="Q47" s="162">
        <f>SUM(Q48:Q50)</f>
        <v>0</v>
      </c>
      <c r="R47" s="163"/>
      <c r="S47" s="163"/>
      <c r="T47" s="163"/>
      <c r="U47" s="163"/>
      <c r="V47" s="163">
        <f>SUM(V48:V50)</f>
        <v>3.64</v>
      </c>
      <c r="W47" s="163"/>
      <c r="X47" s="163"/>
      <c r="AG47" t="s">
        <v>112</v>
      </c>
    </row>
    <row r="48" spans="1:60" ht="12.75" outlineLevel="1">
      <c r="A48" s="170">
        <v>16</v>
      </c>
      <c r="B48" s="171" t="s">
        <v>166</v>
      </c>
      <c r="C48" s="183" t="s">
        <v>167</v>
      </c>
      <c r="D48" s="172" t="s">
        <v>129</v>
      </c>
      <c r="E48" s="173">
        <f>E49+E50</f>
        <v>17</v>
      </c>
      <c r="F48" s="194"/>
      <c r="G48" s="174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21</v>
      </c>
      <c r="M48" s="158">
        <f>G48*(1+L48/100)</f>
        <v>0</v>
      </c>
      <c r="N48" s="157">
        <v>0.00158</v>
      </c>
      <c r="O48" s="157">
        <f>ROUND(E48*N48,2)</f>
        <v>0.03</v>
      </c>
      <c r="P48" s="157">
        <v>0</v>
      </c>
      <c r="Q48" s="157">
        <f>ROUND(E48*P48,2)</f>
        <v>0</v>
      </c>
      <c r="R48" s="158"/>
      <c r="S48" s="158" t="s">
        <v>122</v>
      </c>
      <c r="T48" s="158" t="s">
        <v>122</v>
      </c>
      <c r="U48" s="158">
        <v>0.214</v>
      </c>
      <c r="V48" s="158">
        <f>ROUND(E48*U48,2)</f>
        <v>3.64</v>
      </c>
      <c r="W48" s="158"/>
      <c r="X48" s="158" t="s">
        <v>123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124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12.75" outlineLevel="1">
      <c r="A49" s="155"/>
      <c r="B49" s="156"/>
      <c r="C49" s="184" t="s">
        <v>269</v>
      </c>
      <c r="D49" s="160"/>
      <c r="E49" s="161">
        <v>11</v>
      </c>
      <c r="F49" s="158"/>
      <c r="G49" s="158"/>
      <c r="H49" s="158"/>
      <c r="I49" s="158"/>
      <c r="J49" s="158"/>
      <c r="K49" s="158"/>
      <c r="L49" s="158"/>
      <c r="M49" s="158"/>
      <c r="N49" s="157"/>
      <c r="O49" s="157"/>
      <c r="P49" s="157"/>
      <c r="Q49" s="157"/>
      <c r="R49" s="158"/>
      <c r="S49" s="158"/>
      <c r="T49" s="158"/>
      <c r="U49" s="158"/>
      <c r="V49" s="158"/>
      <c r="W49" s="158"/>
      <c r="X49" s="158"/>
      <c r="Y49" s="148"/>
      <c r="Z49" s="148"/>
      <c r="AA49" s="148"/>
      <c r="AB49" s="148"/>
      <c r="AC49" s="148"/>
      <c r="AD49" s="148"/>
      <c r="AE49" s="148"/>
      <c r="AF49" s="148"/>
      <c r="AG49" s="148" t="s">
        <v>126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12.75" outlineLevel="1">
      <c r="A50" s="155"/>
      <c r="B50" s="156"/>
      <c r="C50" s="184" t="s">
        <v>270</v>
      </c>
      <c r="D50" s="160"/>
      <c r="E50" s="161">
        <v>6</v>
      </c>
      <c r="F50" s="158"/>
      <c r="G50" s="158"/>
      <c r="H50" s="158"/>
      <c r="I50" s="158"/>
      <c r="J50" s="158"/>
      <c r="K50" s="158"/>
      <c r="L50" s="158"/>
      <c r="M50" s="158"/>
      <c r="N50" s="157"/>
      <c r="O50" s="157"/>
      <c r="P50" s="157"/>
      <c r="Q50" s="157"/>
      <c r="R50" s="158"/>
      <c r="S50" s="158"/>
      <c r="T50" s="158"/>
      <c r="U50" s="158"/>
      <c r="V50" s="158"/>
      <c r="W50" s="158"/>
      <c r="X50" s="158"/>
      <c r="Y50" s="148"/>
      <c r="Z50" s="148"/>
      <c r="AA50" s="148"/>
      <c r="AB50" s="148"/>
      <c r="AC50" s="148"/>
      <c r="AD50" s="148"/>
      <c r="AE50" s="148"/>
      <c r="AF50" s="148"/>
      <c r="AG50" s="148" t="s">
        <v>126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33" ht="12.75">
      <c r="A51" s="164" t="s">
        <v>111</v>
      </c>
      <c r="B51" s="165" t="s">
        <v>67</v>
      </c>
      <c r="C51" s="181" t="s">
        <v>68</v>
      </c>
      <c r="D51" s="166"/>
      <c r="E51" s="167"/>
      <c r="F51" s="168"/>
      <c r="G51" s="169">
        <f>SUMIF(AG52:AG69,"&lt;&gt;NOR",G52:G69)</f>
        <v>0</v>
      </c>
      <c r="H51" s="163"/>
      <c r="I51" s="163">
        <f>SUM(I52:I69)</f>
        <v>0</v>
      </c>
      <c r="J51" s="163"/>
      <c r="K51" s="163">
        <f>SUM(K52:K69)</f>
        <v>0</v>
      </c>
      <c r="L51" s="163"/>
      <c r="M51" s="163">
        <f>SUM(M52:M69)</f>
        <v>0</v>
      </c>
      <c r="N51" s="162"/>
      <c r="O51" s="162">
        <f>SUM(O52:O69)</f>
        <v>0</v>
      </c>
      <c r="P51" s="162"/>
      <c r="Q51" s="162">
        <f>SUM(Q52:Q69)</f>
        <v>3.22</v>
      </c>
      <c r="R51" s="163"/>
      <c r="S51" s="163"/>
      <c r="T51" s="163"/>
      <c r="U51" s="163"/>
      <c r="V51" s="163">
        <f>SUM(V52:V69)</f>
        <v>19.619999999999997</v>
      </c>
      <c r="W51" s="163"/>
      <c r="X51" s="163"/>
      <c r="AG51" t="s">
        <v>112</v>
      </c>
    </row>
    <row r="52" spans="1:60" ht="12.75" outlineLevel="1">
      <c r="A52" s="170">
        <v>17</v>
      </c>
      <c r="B52" s="171" t="s">
        <v>168</v>
      </c>
      <c r="C52" s="183" t="s">
        <v>169</v>
      </c>
      <c r="D52" s="172" t="s">
        <v>129</v>
      </c>
      <c r="E52" s="173">
        <v>3.6905</v>
      </c>
      <c r="F52" s="194"/>
      <c r="G52" s="174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21</v>
      </c>
      <c r="M52" s="158">
        <f>G52*(1+L52/100)</f>
        <v>0</v>
      </c>
      <c r="N52" s="157">
        <v>0.00067</v>
      </c>
      <c r="O52" s="157">
        <f>ROUND(E52*N52,2)</f>
        <v>0</v>
      </c>
      <c r="P52" s="157">
        <v>0.18</v>
      </c>
      <c r="Q52" s="157">
        <f>ROUND(E52*P52,2)</f>
        <v>0.66</v>
      </c>
      <c r="R52" s="158"/>
      <c r="S52" s="158" t="s">
        <v>122</v>
      </c>
      <c r="T52" s="158" t="s">
        <v>122</v>
      </c>
      <c r="U52" s="158">
        <v>0.23</v>
      </c>
      <c r="V52" s="158">
        <f>ROUND(E52*U52,2)</f>
        <v>0.85</v>
      </c>
      <c r="W52" s="158"/>
      <c r="X52" s="158" t="s">
        <v>123</v>
      </c>
      <c r="Y52" s="148"/>
      <c r="Z52" s="148"/>
      <c r="AA52" s="148"/>
      <c r="AB52" s="148"/>
      <c r="AC52" s="148"/>
      <c r="AD52" s="148"/>
      <c r="AE52" s="148"/>
      <c r="AF52" s="148"/>
      <c r="AG52" s="148" t="s">
        <v>124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12.75" outlineLevel="1">
      <c r="A53" s="155"/>
      <c r="B53" s="156"/>
      <c r="C53" s="184" t="s">
        <v>170</v>
      </c>
      <c r="D53" s="160"/>
      <c r="E53" s="161">
        <v>3.6905</v>
      </c>
      <c r="F53" s="195"/>
      <c r="G53" s="158"/>
      <c r="H53" s="158"/>
      <c r="I53" s="158"/>
      <c r="J53" s="158"/>
      <c r="K53" s="158"/>
      <c r="L53" s="158"/>
      <c r="M53" s="158"/>
      <c r="N53" s="157"/>
      <c r="O53" s="157"/>
      <c r="P53" s="157"/>
      <c r="Q53" s="157"/>
      <c r="R53" s="158"/>
      <c r="S53" s="158"/>
      <c r="T53" s="158"/>
      <c r="U53" s="158"/>
      <c r="V53" s="158"/>
      <c r="W53" s="158"/>
      <c r="X53" s="158"/>
      <c r="Y53" s="148"/>
      <c r="Z53" s="148"/>
      <c r="AA53" s="148"/>
      <c r="AB53" s="148"/>
      <c r="AC53" s="148"/>
      <c r="AD53" s="148"/>
      <c r="AE53" s="148"/>
      <c r="AF53" s="148"/>
      <c r="AG53" s="148" t="s">
        <v>126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12.75" outlineLevel="1">
      <c r="A54" s="170">
        <v>18</v>
      </c>
      <c r="B54" s="171" t="s">
        <v>171</v>
      </c>
      <c r="C54" s="183" t="s">
        <v>172</v>
      </c>
      <c r="D54" s="172" t="s">
        <v>129</v>
      </c>
      <c r="E54" s="173">
        <v>7.161</v>
      </c>
      <c r="F54" s="194"/>
      <c r="G54" s="174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21</v>
      </c>
      <c r="M54" s="158">
        <f>G54*(1+L54/100)</f>
        <v>0</v>
      </c>
      <c r="N54" s="157">
        <v>0.00067</v>
      </c>
      <c r="O54" s="157">
        <f>ROUND(E54*N54,2)</f>
        <v>0</v>
      </c>
      <c r="P54" s="157">
        <v>0.204</v>
      </c>
      <c r="Q54" s="157">
        <f>ROUND(E54*P54,2)</f>
        <v>1.46</v>
      </c>
      <c r="R54" s="158"/>
      <c r="S54" s="158" t="s">
        <v>122</v>
      </c>
      <c r="T54" s="158" t="s">
        <v>122</v>
      </c>
      <c r="U54" s="158">
        <v>0.254</v>
      </c>
      <c r="V54" s="158">
        <f>ROUND(E54*U54,2)</f>
        <v>1.82</v>
      </c>
      <c r="W54" s="158"/>
      <c r="X54" s="158" t="s">
        <v>123</v>
      </c>
      <c r="Y54" s="148"/>
      <c r="Z54" s="148"/>
      <c r="AA54" s="148"/>
      <c r="AB54" s="148"/>
      <c r="AC54" s="148"/>
      <c r="AD54" s="148"/>
      <c r="AE54" s="148"/>
      <c r="AF54" s="148"/>
      <c r="AG54" s="148" t="s">
        <v>124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12.75" outlineLevel="1">
      <c r="A55" s="155"/>
      <c r="B55" s="156"/>
      <c r="C55" s="184" t="s">
        <v>173</v>
      </c>
      <c r="D55" s="160"/>
      <c r="E55" s="161">
        <v>7.161</v>
      </c>
      <c r="F55" s="195"/>
      <c r="G55" s="158"/>
      <c r="H55" s="158"/>
      <c r="I55" s="158"/>
      <c r="J55" s="158"/>
      <c r="K55" s="158"/>
      <c r="L55" s="158"/>
      <c r="M55" s="158"/>
      <c r="N55" s="157"/>
      <c r="O55" s="157"/>
      <c r="P55" s="157"/>
      <c r="Q55" s="157"/>
      <c r="R55" s="158"/>
      <c r="S55" s="158"/>
      <c r="T55" s="158"/>
      <c r="U55" s="158"/>
      <c r="V55" s="158"/>
      <c r="W55" s="158"/>
      <c r="X55" s="158"/>
      <c r="Y55" s="148"/>
      <c r="Z55" s="148"/>
      <c r="AA55" s="148"/>
      <c r="AB55" s="148"/>
      <c r="AC55" s="148"/>
      <c r="AD55" s="148"/>
      <c r="AE55" s="148"/>
      <c r="AF55" s="148"/>
      <c r="AG55" s="148" t="s">
        <v>126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12.75" outlineLevel="1">
      <c r="A56" s="170">
        <v>19</v>
      </c>
      <c r="B56" s="171" t="s">
        <v>174</v>
      </c>
      <c r="C56" s="183" t="s">
        <v>175</v>
      </c>
      <c r="D56" s="172" t="s">
        <v>156</v>
      </c>
      <c r="E56" s="173">
        <v>0.09</v>
      </c>
      <c r="F56" s="194"/>
      <c r="G56" s="174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21</v>
      </c>
      <c r="M56" s="158">
        <f>G56*(1+L56/100)</f>
        <v>0</v>
      </c>
      <c r="N56" s="157">
        <v>0.01249</v>
      </c>
      <c r="O56" s="157">
        <f>ROUND(E56*N56,2)</f>
        <v>0</v>
      </c>
      <c r="P56" s="157">
        <v>2.4</v>
      </c>
      <c r="Q56" s="157">
        <f>ROUND(E56*P56,2)</f>
        <v>0.22</v>
      </c>
      <c r="R56" s="158"/>
      <c r="S56" s="158" t="s">
        <v>122</v>
      </c>
      <c r="T56" s="158" t="s">
        <v>122</v>
      </c>
      <c r="U56" s="158">
        <v>8.933</v>
      </c>
      <c r="V56" s="158">
        <f>ROUND(E56*U56,2)</f>
        <v>0.8</v>
      </c>
      <c r="W56" s="158"/>
      <c r="X56" s="158" t="s">
        <v>123</v>
      </c>
      <c r="Y56" s="148"/>
      <c r="Z56" s="148"/>
      <c r="AA56" s="148"/>
      <c r="AB56" s="148"/>
      <c r="AC56" s="148"/>
      <c r="AD56" s="148"/>
      <c r="AE56" s="148"/>
      <c r="AF56" s="148"/>
      <c r="AG56" s="148" t="s">
        <v>124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12.75" outlineLevel="1">
      <c r="A57" s="155"/>
      <c r="B57" s="156"/>
      <c r="C57" s="184" t="s">
        <v>176</v>
      </c>
      <c r="D57" s="160"/>
      <c r="E57" s="161">
        <v>0.09</v>
      </c>
      <c r="F57" s="195"/>
      <c r="G57" s="158"/>
      <c r="H57" s="158"/>
      <c r="I57" s="158"/>
      <c r="J57" s="158"/>
      <c r="K57" s="158"/>
      <c r="L57" s="158"/>
      <c r="M57" s="158"/>
      <c r="N57" s="157"/>
      <c r="O57" s="157"/>
      <c r="P57" s="157"/>
      <c r="Q57" s="157"/>
      <c r="R57" s="158"/>
      <c r="S57" s="158"/>
      <c r="T57" s="158"/>
      <c r="U57" s="158"/>
      <c r="V57" s="158"/>
      <c r="W57" s="158"/>
      <c r="X57" s="158"/>
      <c r="Y57" s="148"/>
      <c r="Z57" s="148"/>
      <c r="AA57" s="148"/>
      <c r="AB57" s="148"/>
      <c r="AC57" s="148"/>
      <c r="AD57" s="148"/>
      <c r="AE57" s="148"/>
      <c r="AF57" s="148"/>
      <c r="AG57" s="148" t="s">
        <v>126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ht="12.75" outlineLevel="1">
      <c r="A58" s="175">
        <v>20</v>
      </c>
      <c r="B58" s="176" t="s">
        <v>177</v>
      </c>
      <c r="C58" s="182" t="s">
        <v>178</v>
      </c>
      <c r="D58" s="177" t="s">
        <v>121</v>
      </c>
      <c r="E58" s="178">
        <v>1</v>
      </c>
      <c r="F58" s="193"/>
      <c r="G58" s="179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21</v>
      </c>
      <c r="M58" s="158">
        <f>G58*(1+L58/100)</f>
        <v>0</v>
      </c>
      <c r="N58" s="157">
        <v>0</v>
      </c>
      <c r="O58" s="157">
        <f>ROUND(E58*N58,2)</f>
        <v>0</v>
      </c>
      <c r="P58" s="157">
        <v>0</v>
      </c>
      <c r="Q58" s="157">
        <f>ROUND(E58*P58,2)</f>
        <v>0</v>
      </c>
      <c r="R58" s="158"/>
      <c r="S58" s="158" t="s">
        <v>122</v>
      </c>
      <c r="T58" s="158" t="s">
        <v>122</v>
      </c>
      <c r="U58" s="158">
        <v>0.08</v>
      </c>
      <c r="V58" s="158">
        <f>ROUND(E58*U58,2)</f>
        <v>0.08</v>
      </c>
      <c r="W58" s="158"/>
      <c r="X58" s="158" t="s">
        <v>123</v>
      </c>
      <c r="Y58" s="148"/>
      <c r="Z58" s="148"/>
      <c r="AA58" s="148"/>
      <c r="AB58" s="148"/>
      <c r="AC58" s="148"/>
      <c r="AD58" s="148"/>
      <c r="AE58" s="148"/>
      <c r="AF58" s="148"/>
      <c r="AG58" s="148" t="s">
        <v>124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ht="12.75" outlineLevel="1">
      <c r="A59" s="170">
        <v>21</v>
      </c>
      <c r="B59" s="171" t="s">
        <v>179</v>
      </c>
      <c r="C59" s="183" t="s">
        <v>180</v>
      </c>
      <c r="D59" s="172" t="s">
        <v>129</v>
      </c>
      <c r="E59" s="173">
        <v>2.1</v>
      </c>
      <c r="F59" s="194"/>
      <c r="G59" s="174">
        <f>ROUND(E59*F59,2)</f>
        <v>0</v>
      </c>
      <c r="H59" s="159"/>
      <c r="I59" s="158">
        <f>ROUND(E59*H59,2)</f>
        <v>0</v>
      </c>
      <c r="J59" s="159"/>
      <c r="K59" s="158">
        <f>ROUND(E59*J59,2)</f>
        <v>0</v>
      </c>
      <c r="L59" s="158">
        <v>21</v>
      </c>
      <c r="M59" s="158">
        <f>G59*(1+L59/100)</f>
        <v>0</v>
      </c>
      <c r="N59" s="157">
        <v>0.00117</v>
      </c>
      <c r="O59" s="157">
        <f>ROUND(E59*N59,2)</f>
        <v>0</v>
      </c>
      <c r="P59" s="157">
        <v>0.076</v>
      </c>
      <c r="Q59" s="157">
        <f>ROUND(E59*P59,2)</f>
        <v>0.16</v>
      </c>
      <c r="R59" s="158"/>
      <c r="S59" s="158" t="s">
        <v>122</v>
      </c>
      <c r="T59" s="158" t="s">
        <v>122</v>
      </c>
      <c r="U59" s="158">
        <v>0.939</v>
      </c>
      <c r="V59" s="158">
        <f>ROUND(E59*U59,2)</f>
        <v>1.97</v>
      </c>
      <c r="W59" s="158"/>
      <c r="X59" s="158" t="s">
        <v>123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124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12.75" outlineLevel="1">
      <c r="A60" s="155"/>
      <c r="B60" s="156"/>
      <c r="C60" s="184" t="s">
        <v>181</v>
      </c>
      <c r="D60" s="160"/>
      <c r="E60" s="161">
        <v>2.1</v>
      </c>
      <c r="F60" s="195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8"/>
      <c r="Z60" s="148"/>
      <c r="AA60" s="148"/>
      <c r="AB60" s="148"/>
      <c r="AC60" s="148"/>
      <c r="AD60" s="148"/>
      <c r="AE60" s="148"/>
      <c r="AF60" s="148"/>
      <c r="AG60" s="148" t="s">
        <v>126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ht="12.75" outlineLevel="1">
      <c r="A61" s="170">
        <v>22</v>
      </c>
      <c r="B61" s="171" t="s">
        <v>182</v>
      </c>
      <c r="C61" s="183" t="s">
        <v>183</v>
      </c>
      <c r="D61" s="172" t="s">
        <v>121</v>
      </c>
      <c r="E61" s="173">
        <v>1</v>
      </c>
      <c r="F61" s="194"/>
      <c r="G61" s="174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21</v>
      </c>
      <c r="M61" s="158">
        <f>G61*(1+L61/100)</f>
        <v>0</v>
      </c>
      <c r="N61" s="157">
        <v>0.00034</v>
      </c>
      <c r="O61" s="157">
        <f>ROUND(E61*N61,2)</f>
        <v>0</v>
      </c>
      <c r="P61" s="157">
        <v>0.069</v>
      </c>
      <c r="Q61" s="157">
        <f>ROUND(E61*P61,2)</f>
        <v>0.07</v>
      </c>
      <c r="R61" s="158"/>
      <c r="S61" s="158" t="s">
        <v>122</v>
      </c>
      <c r="T61" s="158" t="s">
        <v>122</v>
      </c>
      <c r="U61" s="158">
        <v>0.21</v>
      </c>
      <c r="V61" s="158">
        <f>ROUND(E61*U61,2)</f>
        <v>0.21</v>
      </c>
      <c r="W61" s="158"/>
      <c r="X61" s="158" t="s">
        <v>123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124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ht="12.75" outlineLevel="1">
      <c r="A62" s="155"/>
      <c r="B62" s="156"/>
      <c r="C62" s="184" t="s">
        <v>184</v>
      </c>
      <c r="D62" s="160"/>
      <c r="E62" s="161">
        <v>1</v>
      </c>
      <c r="F62" s="195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8"/>
      <c r="Z62" s="148"/>
      <c r="AA62" s="148"/>
      <c r="AB62" s="148"/>
      <c r="AC62" s="148"/>
      <c r="AD62" s="148"/>
      <c r="AE62" s="148"/>
      <c r="AF62" s="148"/>
      <c r="AG62" s="148" t="s">
        <v>126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12.75" outlineLevel="1">
      <c r="A63" s="170">
        <v>23</v>
      </c>
      <c r="B63" s="171" t="s">
        <v>185</v>
      </c>
      <c r="C63" s="183" t="s">
        <v>186</v>
      </c>
      <c r="D63" s="172" t="s">
        <v>129</v>
      </c>
      <c r="E63" s="173">
        <v>1.3</v>
      </c>
      <c r="F63" s="194"/>
      <c r="G63" s="174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21</v>
      </c>
      <c r="M63" s="158">
        <f>G63*(1+L63/100)</f>
        <v>0</v>
      </c>
      <c r="N63" s="157">
        <v>0.00054</v>
      </c>
      <c r="O63" s="157">
        <f>ROUND(E63*N63,2)</f>
        <v>0</v>
      </c>
      <c r="P63" s="157">
        <v>0.27</v>
      </c>
      <c r="Q63" s="157">
        <f>ROUND(E63*P63,2)</f>
        <v>0.35</v>
      </c>
      <c r="R63" s="158"/>
      <c r="S63" s="158" t="s">
        <v>122</v>
      </c>
      <c r="T63" s="158" t="s">
        <v>122</v>
      </c>
      <c r="U63" s="158">
        <v>0.43</v>
      </c>
      <c r="V63" s="158">
        <f>ROUND(E63*U63,2)</f>
        <v>0.56</v>
      </c>
      <c r="W63" s="158"/>
      <c r="X63" s="158" t="s">
        <v>123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124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ht="12.75" outlineLevel="1">
      <c r="A64" s="155"/>
      <c r="B64" s="156"/>
      <c r="C64" s="184" t="s">
        <v>187</v>
      </c>
      <c r="D64" s="160"/>
      <c r="E64" s="161">
        <v>1.3</v>
      </c>
      <c r="F64" s="195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8"/>
      <c r="Z64" s="148"/>
      <c r="AA64" s="148"/>
      <c r="AB64" s="148"/>
      <c r="AC64" s="148"/>
      <c r="AD64" s="148"/>
      <c r="AE64" s="148"/>
      <c r="AF64" s="148"/>
      <c r="AG64" s="148" t="s">
        <v>126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12.75" outlineLevel="1">
      <c r="A65" s="170">
        <v>24</v>
      </c>
      <c r="B65" s="171" t="s">
        <v>188</v>
      </c>
      <c r="C65" s="183" t="s">
        <v>189</v>
      </c>
      <c r="D65" s="172" t="s">
        <v>129</v>
      </c>
      <c r="E65" s="173">
        <v>4.446</v>
      </c>
      <c r="F65" s="194"/>
      <c r="G65" s="174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21</v>
      </c>
      <c r="M65" s="158">
        <f>G65*(1+L65/100)</f>
        <v>0</v>
      </c>
      <c r="N65" s="157">
        <v>0</v>
      </c>
      <c r="O65" s="157">
        <f>ROUND(E65*N65,2)</f>
        <v>0</v>
      </c>
      <c r="P65" s="157">
        <v>0.068</v>
      </c>
      <c r="Q65" s="157">
        <f>ROUND(E65*P65,2)</f>
        <v>0.3</v>
      </c>
      <c r="R65" s="158"/>
      <c r="S65" s="158" t="s">
        <v>122</v>
      </c>
      <c r="T65" s="158" t="s">
        <v>122</v>
      </c>
      <c r="U65" s="158">
        <v>0.3</v>
      </c>
      <c r="V65" s="158">
        <f>ROUND(E65*U65,2)</f>
        <v>1.33</v>
      </c>
      <c r="W65" s="158"/>
      <c r="X65" s="158" t="s">
        <v>123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124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12.75" outlineLevel="1">
      <c r="A66" s="155"/>
      <c r="B66" s="156"/>
      <c r="C66" s="184" t="s">
        <v>190</v>
      </c>
      <c r="D66" s="160"/>
      <c r="E66" s="161">
        <v>4.446</v>
      </c>
      <c r="F66" s="195"/>
      <c r="G66" s="158"/>
      <c r="H66" s="158"/>
      <c r="I66" s="158"/>
      <c r="J66" s="158"/>
      <c r="K66" s="158"/>
      <c r="L66" s="158"/>
      <c r="M66" s="158"/>
      <c r="N66" s="157"/>
      <c r="O66" s="157"/>
      <c r="P66" s="157"/>
      <c r="Q66" s="157"/>
      <c r="R66" s="158"/>
      <c r="S66" s="158"/>
      <c r="T66" s="158"/>
      <c r="U66" s="158"/>
      <c r="V66" s="158"/>
      <c r="W66" s="158"/>
      <c r="X66" s="158"/>
      <c r="Y66" s="148"/>
      <c r="Z66" s="148"/>
      <c r="AA66" s="148"/>
      <c r="AB66" s="148"/>
      <c r="AC66" s="148"/>
      <c r="AD66" s="148"/>
      <c r="AE66" s="148"/>
      <c r="AF66" s="148"/>
      <c r="AG66" s="148" t="s">
        <v>126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12.75" outlineLevel="1">
      <c r="A67" s="170">
        <v>25</v>
      </c>
      <c r="B67" s="171" t="s">
        <v>191</v>
      </c>
      <c r="C67" s="183" t="s">
        <v>192</v>
      </c>
      <c r="D67" s="172" t="s">
        <v>193</v>
      </c>
      <c r="E67" s="173">
        <v>12</v>
      </c>
      <c r="F67" s="194"/>
      <c r="G67" s="174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21</v>
      </c>
      <c r="M67" s="158">
        <f>G67*(1+L67/100)</f>
        <v>0</v>
      </c>
      <c r="N67" s="157">
        <v>0</v>
      </c>
      <c r="O67" s="157">
        <f>ROUND(E67*N67,2)</f>
        <v>0</v>
      </c>
      <c r="P67" s="157">
        <v>0</v>
      </c>
      <c r="Q67" s="157">
        <f>ROUND(E67*P67,2)</f>
        <v>0</v>
      </c>
      <c r="R67" s="158" t="s">
        <v>194</v>
      </c>
      <c r="S67" s="158" t="s">
        <v>122</v>
      </c>
      <c r="T67" s="158" t="s">
        <v>122</v>
      </c>
      <c r="U67" s="158">
        <v>1</v>
      </c>
      <c r="V67" s="158">
        <f>ROUND(E67*U67,2)</f>
        <v>12</v>
      </c>
      <c r="W67" s="158"/>
      <c r="X67" s="158" t="s">
        <v>195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196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12.75" outlineLevel="1">
      <c r="A68" s="155"/>
      <c r="B68" s="156"/>
      <c r="C68" s="184" t="s">
        <v>197</v>
      </c>
      <c r="D68" s="160"/>
      <c r="E68" s="161">
        <v>8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8"/>
      <c r="Z68" s="148"/>
      <c r="AA68" s="148"/>
      <c r="AB68" s="148"/>
      <c r="AC68" s="148"/>
      <c r="AD68" s="148"/>
      <c r="AE68" s="148"/>
      <c r="AF68" s="148"/>
      <c r="AG68" s="148" t="s">
        <v>126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ht="12.75" outlineLevel="1">
      <c r="A69" s="155"/>
      <c r="B69" s="156"/>
      <c r="C69" s="184" t="s">
        <v>198</v>
      </c>
      <c r="D69" s="160"/>
      <c r="E69" s="161">
        <v>4</v>
      </c>
      <c r="F69" s="158"/>
      <c r="G69" s="158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48"/>
      <c r="Z69" s="148"/>
      <c r="AA69" s="148"/>
      <c r="AB69" s="148"/>
      <c r="AC69" s="148"/>
      <c r="AD69" s="148"/>
      <c r="AE69" s="148"/>
      <c r="AF69" s="148"/>
      <c r="AG69" s="148" t="s">
        <v>126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33" ht="12.75">
      <c r="A70" s="164" t="s">
        <v>111</v>
      </c>
      <c r="B70" s="165" t="s">
        <v>69</v>
      </c>
      <c r="C70" s="181" t="s">
        <v>70</v>
      </c>
      <c r="D70" s="166"/>
      <c r="E70" s="167"/>
      <c r="F70" s="168"/>
      <c r="G70" s="169">
        <f>SUMIF(AG71:AG71,"&lt;&gt;NOR",G71:G71)</f>
        <v>0</v>
      </c>
      <c r="H70" s="163"/>
      <c r="I70" s="163">
        <f>SUM(I71:I71)</f>
        <v>0</v>
      </c>
      <c r="J70" s="163"/>
      <c r="K70" s="163">
        <f>SUM(K71:K71)</f>
        <v>0</v>
      </c>
      <c r="L70" s="163"/>
      <c r="M70" s="163">
        <f>SUM(M71:M71)</f>
        <v>0</v>
      </c>
      <c r="N70" s="162"/>
      <c r="O70" s="162">
        <f>SUM(O71:O71)</f>
        <v>0</v>
      </c>
      <c r="P70" s="162"/>
      <c r="Q70" s="162">
        <f>SUM(Q71:Q71)</f>
        <v>0</v>
      </c>
      <c r="R70" s="163"/>
      <c r="S70" s="163"/>
      <c r="T70" s="163"/>
      <c r="U70" s="163"/>
      <c r="V70" s="163">
        <f>SUM(V71:V71)</f>
        <v>2.63</v>
      </c>
      <c r="W70" s="163"/>
      <c r="X70" s="163"/>
      <c r="AG70" t="s">
        <v>112</v>
      </c>
    </row>
    <row r="71" spans="1:60" ht="12.75" outlineLevel="1">
      <c r="A71" s="175">
        <v>26</v>
      </c>
      <c r="B71" s="176" t="s">
        <v>199</v>
      </c>
      <c r="C71" s="182" t="s">
        <v>200</v>
      </c>
      <c r="D71" s="177" t="s">
        <v>137</v>
      </c>
      <c r="E71" s="178">
        <v>1.25256</v>
      </c>
      <c r="F71" s="193"/>
      <c r="G71" s="179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21</v>
      </c>
      <c r="M71" s="158">
        <f>G71*(1+L71/100)</f>
        <v>0</v>
      </c>
      <c r="N71" s="157">
        <v>0</v>
      </c>
      <c r="O71" s="157">
        <f>ROUND(E71*N71,2)</f>
        <v>0</v>
      </c>
      <c r="P71" s="157">
        <v>0</v>
      </c>
      <c r="Q71" s="157">
        <f>ROUND(E71*P71,2)</f>
        <v>0</v>
      </c>
      <c r="R71" s="158"/>
      <c r="S71" s="158" t="s">
        <v>122</v>
      </c>
      <c r="T71" s="158" t="s">
        <v>122</v>
      </c>
      <c r="U71" s="158">
        <v>2.1</v>
      </c>
      <c r="V71" s="158">
        <f>ROUND(E71*U71,2)</f>
        <v>2.63</v>
      </c>
      <c r="W71" s="158"/>
      <c r="X71" s="158" t="s">
        <v>201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202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33" ht="12.75">
      <c r="A72" s="164" t="s">
        <v>111</v>
      </c>
      <c r="B72" s="165" t="s">
        <v>71</v>
      </c>
      <c r="C72" s="181" t="s">
        <v>72</v>
      </c>
      <c r="D72" s="166"/>
      <c r="E72" s="167"/>
      <c r="F72" s="168"/>
      <c r="G72" s="169">
        <f>SUMIF(AG73:AG77,"&lt;&gt;NOR",G73:G77)</f>
        <v>0</v>
      </c>
      <c r="H72" s="163"/>
      <c r="I72" s="163">
        <f>SUM(I73:I77)</f>
        <v>0</v>
      </c>
      <c r="J72" s="163"/>
      <c r="K72" s="163">
        <f>SUM(K73:K77)</f>
        <v>0</v>
      </c>
      <c r="L72" s="163"/>
      <c r="M72" s="163">
        <f>SUM(M73:M77)</f>
        <v>0</v>
      </c>
      <c r="N72" s="162"/>
      <c r="O72" s="162">
        <f>SUM(O73:O77)</f>
        <v>0.04</v>
      </c>
      <c r="P72" s="162"/>
      <c r="Q72" s="162">
        <f>SUM(Q73:Q77)</f>
        <v>0</v>
      </c>
      <c r="R72" s="163"/>
      <c r="S72" s="163"/>
      <c r="T72" s="163"/>
      <c r="U72" s="163"/>
      <c r="V72" s="163">
        <f>SUM(V73:V77)</f>
        <v>3.37</v>
      </c>
      <c r="W72" s="163"/>
      <c r="X72" s="163"/>
      <c r="AG72" t="s">
        <v>112</v>
      </c>
    </row>
    <row r="73" spans="1:60" ht="12.75" outlineLevel="1">
      <c r="A73" s="175">
        <v>27</v>
      </c>
      <c r="B73" s="176" t="s">
        <v>203</v>
      </c>
      <c r="C73" s="182" t="s">
        <v>204</v>
      </c>
      <c r="D73" s="177" t="s">
        <v>121</v>
      </c>
      <c r="E73" s="178">
        <v>1</v>
      </c>
      <c r="F73" s="193"/>
      <c r="G73" s="179">
        <f>ROUND(E73*F73,2)</f>
        <v>0</v>
      </c>
      <c r="H73" s="159"/>
      <c r="I73" s="158">
        <f>ROUND(E73*H73,2)</f>
        <v>0</v>
      </c>
      <c r="J73" s="159"/>
      <c r="K73" s="158">
        <f>ROUND(E73*J73,2)</f>
        <v>0</v>
      </c>
      <c r="L73" s="158">
        <v>21</v>
      </c>
      <c r="M73" s="158">
        <f>G73*(1+L73/100)</f>
        <v>0</v>
      </c>
      <c r="N73" s="157">
        <v>0</v>
      </c>
      <c r="O73" s="157">
        <f>ROUND(E73*N73,2)</f>
        <v>0</v>
      </c>
      <c r="P73" s="157">
        <v>0</v>
      </c>
      <c r="Q73" s="157">
        <f>ROUND(E73*P73,2)</f>
        <v>0</v>
      </c>
      <c r="R73" s="158"/>
      <c r="S73" s="158" t="s">
        <v>122</v>
      </c>
      <c r="T73" s="158" t="s">
        <v>122</v>
      </c>
      <c r="U73" s="158">
        <v>2.5</v>
      </c>
      <c r="V73" s="158">
        <f>ROUND(E73*U73,2)</f>
        <v>2.5</v>
      </c>
      <c r="W73" s="158"/>
      <c r="X73" s="158" t="s">
        <v>123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124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ht="12.75" outlineLevel="1">
      <c r="A74" s="175">
        <v>28</v>
      </c>
      <c r="B74" s="176" t="s">
        <v>205</v>
      </c>
      <c r="C74" s="182" t="s">
        <v>206</v>
      </c>
      <c r="D74" s="177" t="s">
        <v>121</v>
      </c>
      <c r="E74" s="178">
        <v>1</v>
      </c>
      <c r="F74" s="193"/>
      <c r="G74" s="179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21</v>
      </c>
      <c r="M74" s="158">
        <f>G74*(1+L74/100)</f>
        <v>0</v>
      </c>
      <c r="N74" s="157">
        <v>0</v>
      </c>
      <c r="O74" s="157">
        <f>ROUND(E74*N74,2)</f>
        <v>0</v>
      </c>
      <c r="P74" s="157">
        <v>0</v>
      </c>
      <c r="Q74" s="157">
        <f>ROUND(E74*P74,2)</f>
        <v>0</v>
      </c>
      <c r="R74" s="158"/>
      <c r="S74" s="158" t="s">
        <v>122</v>
      </c>
      <c r="T74" s="158" t="s">
        <v>122</v>
      </c>
      <c r="U74" s="158">
        <v>0.775</v>
      </c>
      <c r="V74" s="158">
        <f>ROUND(E74*U74,2)</f>
        <v>0.78</v>
      </c>
      <c r="W74" s="158"/>
      <c r="X74" s="158" t="s">
        <v>123</v>
      </c>
      <c r="Y74" s="148"/>
      <c r="Z74" s="148"/>
      <c r="AA74" s="148"/>
      <c r="AB74" s="148"/>
      <c r="AC74" s="148"/>
      <c r="AD74" s="148"/>
      <c r="AE74" s="148"/>
      <c r="AF74" s="148"/>
      <c r="AG74" s="148" t="s">
        <v>124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ht="12.75" outlineLevel="1">
      <c r="A75" s="175">
        <v>29</v>
      </c>
      <c r="B75" s="176" t="s">
        <v>207</v>
      </c>
      <c r="C75" s="182" t="s">
        <v>208</v>
      </c>
      <c r="D75" s="177" t="s">
        <v>121</v>
      </c>
      <c r="E75" s="178">
        <v>1</v>
      </c>
      <c r="F75" s="193"/>
      <c r="G75" s="179">
        <f>ROUND(E75*F75,2)</f>
        <v>0</v>
      </c>
      <c r="H75" s="159"/>
      <c r="I75" s="158">
        <f>ROUND(E75*H75,2)</f>
        <v>0</v>
      </c>
      <c r="J75" s="159"/>
      <c r="K75" s="158">
        <f>ROUND(E75*J75,2)</f>
        <v>0</v>
      </c>
      <c r="L75" s="158">
        <v>21</v>
      </c>
      <c r="M75" s="158">
        <f>G75*(1+L75/100)</f>
        <v>0</v>
      </c>
      <c r="N75" s="157">
        <v>0.0008</v>
      </c>
      <c r="O75" s="157">
        <f>ROUND(E75*N75,2)</f>
        <v>0</v>
      </c>
      <c r="P75" s="157">
        <v>0</v>
      </c>
      <c r="Q75" s="157">
        <f>ROUND(E75*P75,2)</f>
        <v>0</v>
      </c>
      <c r="R75" s="158" t="s">
        <v>163</v>
      </c>
      <c r="S75" s="158" t="s">
        <v>122</v>
      </c>
      <c r="T75" s="158" t="s">
        <v>122</v>
      </c>
      <c r="U75" s="158">
        <v>0</v>
      </c>
      <c r="V75" s="158">
        <f>ROUND(E75*U75,2)</f>
        <v>0</v>
      </c>
      <c r="W75" s="158"/>
      <c r="X75" s="158" t="s">
        <v>164</v>
      </c>
      <c r="Y75" s="148"/>
      <c r="Z75" s="148"/>
      <c r="AA75" s="148"/>
      <c r="AB75" s="148"/>
      <c r="AC75" s="148"/>
      <c r="AD75" s="148"/>
      <c r="AE75" s="148"/>
      <c r="AF75" s="148"/>
      <c r="AG75" s="148" t="s">
        <v>165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ht="12.75" outlineLevel="1">
      <c r="A76" s="175">
        <v>30</v>
      </c>
      <c r="B76" s="176" t="s">
        <v>209</v>
      </c>
      <c r="C76" s="182" t="s">
        <v>210</v>
      </c>
      <c r="D76" s="177" t="s">
        <v>121</v>
      </c>
      <c r="E76" s="178">
        <v>1</v>
      </c>
      <c r="F76" s="193"/>
      <c r="G76" s="179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7">
        <v>0.038</v>
      </c>
      <c r="O76" s="157">
        <f>ROUND(E76*N76,2)</f>
        <v>0.04</v>
      </c>
      <c r="P76" s="157">
        <v>0</v>
      </c>
      <c r="Q76" s="157">
        <f>ROUND(E76*P76,2)</f>
        <v>0</v>
      </c>
      <c r="R76" s="158" t="s">
        <v>163</v>
      </c>
      <c r="S76" s="158" t="s">
        <v>122</v>
      </c>
      <c r="T76" s="158" t="s">
        <v>122</v>
      </c>
      <c r="U76" s="158">
        <v>0</v>
      </c>
      <c r="V76" s="158">
        <f>ROUND(E76*U76,2)</f>
        <v>0</v>
      </c>
      <c r="W76" s="158"/>
      <c r="X76" s="158" t="s">
        <v>164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165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12.75" outlineLevel="1">
      <c r="A77" s="175">
        <v>31</v>
      </c>
      <c r="B77" s="176" t="s">
        <v>211</v>
      </c>
      <c r="C77" s="182" t="s">
        <v>212</v>
      </c>
      <c r="D77" s="177" t="s">
        <v>137</v>
      </c>
      <c r="E77" s="178">
        <v>0.0388</v>
      </c>
      <c r="F77" s="193"/>
      <c r="G77" s="179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21</v>
      </c>
      <c r="M77" s="158">
        <f>G77*(1+L77/100)</f>
        <v>0</v>
      </c>
      <c r="N77" s="157">
        <v>0</v>
      </c>
      <c r="O77" s="157">
        <f>ROUND(E77*N77,2)</f>
        <v>0</v>
      </c>
      <c r="P77" s="157">
        <v>0</v>
      </c>
      <c r="Q77" s="157">
        <f>ROUND(E77*P77,2)</f>
        <v>0</v>
      </c>
      <c r="R77" s="158"/>
      <c r="S77" s="158" t="s">
        <v>122</v>
      </c>
      <c r="T77" s="158" t="s">
        <v>122</v>
      </c>
      <c r="U77" s="158">
        <v>2.26</v>
      </c>
      <c r="V77" s="158">
        <f>ROUND(E77*U77,2)</f>
        <v>0.09</v>
      </c>
      <c r="W77" s="158"/>
      <c r="X77" s="158" t="s">
        <v>201</v>
      </c>
      <c r="Y77" s="148"/>
      <c r="Z77" s="148"/>
      <c r="AA77" s="148"/>
      <c r="AB77" s="148"/>
      <c r="AC77" s="148"/>
      <c r="AD77" s="148"/>
      <c r="AE77" s="148"/>
      <c r="AF77" s="148"/>
      <c r="AG77" s="148" t="s">
        <v>202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33" ht="12.75">
      <c r="A78" s="164" t="s">
        <v>111</v>
      </c>
      <c r="B78" s="165" t="s">
        <v>73</v>
      </c>
      <c r="C78" s="181" t="s">
        <v>74</v>
      </c>
      <c r="D78" s="166"/>
      <c r="E78" s="167"/>
      <c r="F78" s="168"/>
      <c r="G78" s="169">
        <f>SUMIF(AG79:AG80,"&lt;&gt;NOR",G79:G80)</f>
        <v>0</v>
      </c>
      <c r="H78" s="163"/>
      <c r="I78" s="163">
        <f>SUM(I79:I80)</f>
        <v>0</v>
      </c>
      <c r="J78" s="163"/>
      <c r="K78" s="163">
        <f>SUM(K79:K80)</f>
        <v>0</v>
      </c>
      <c r="L78" s="163"/>
      <c r="M78" s="163">
        <f>SUM(M79:M80)</f>
        <v>0</v>
      </c>
      <c r="N78" s="162"/>
      <c r="O78" s="162">
        <f>SUM(O79:O80)</f>
        <v>0.35</v>
      </c>
      <c r="P78" s="162"/>
      <c r="Q78" s="162">
        <f>SUM(Q79:Q80)</f>
        <v>0</v>
      </c>
      <c r="R78" s="163"/>
      <c r="S78" s="163"/>
      <c r="T78" s="163"/>
      <c r="U78" s="163"/>
      <c r="V78" s="163">
        <f>SUM(V79:V80)</f>
        <v>0</v>
      </c>
      <c r="W78" s="163"/>
      <c r="X78" s="163"/>
      <c r="AG78" t="s">
        <v>112</v>
      </c>
    </row>
    <row r="79" spans="1:60" ht="12.75" outlineLevel="1">
      <c r="A79" s="170">
        <v>32</v>
      </c>
      <c r="B79" s="171" t="s">
        <v>213</v>
      </c>
      <c r="C79" s="183" t="s">
        <v>272</v>
      </c>
      <c r="D79" s="172" t="s">
        <v>129</v>
      </c>
      <c r="E79" s="173">
        <f>E80</f>
        <v>4.8906</v>
      </c>
      <c r="F79" s="194"/>
      <c r="G79" s="174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21</v>
      </c>
      <c r="M79" s="158">
        <f>G79*(1+L79/100)</f>
        <v>0</v>
      </c>
      <c r="N79" s="157">
        <v>0.07121</v>
      </c>
      <c r="O79" s="157">
        <f>ROUND(E79*N79,2)</f>
        <v>0.35</v>
      </c>
      <c r="P79" s="157">
        <v>0</v>
      </c>
      <c r="Q79" s="157">
        <f>ROUND(E79*P79,2)</f>
        <v>0</v>
      </c>
      <c r="R79" s="158"/>
      <c r="S79" s="158" t="s">
        <v>122</v>
      </c>
      <c r="T79" s="158" t="s">
        <v>122</v>
      </c>
      <c r="U79" s="158">
        <v>0</v>
      </c>
      <c r="V79" s="158">
        <f>ROUND(E79*U79,2)</f>
        <v>0</v>
      </c>
      <c r="W79" s="158"/>
      <c r="X79" s="158" t="s">
        <v>117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118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12.75" outlineLevel="1">
      <c r="A80" s="155"/>
      <c r="B80" s="156"/>
      <c r="C80" s="184" t="s">
        <v>271</v>
      </c>
      <c r="D80" s="160"/>
      <c r="E80" s="161">
        <f>(0.15+0.82+1.5)*1.8*1.1</f>
        <v>4.8906</v>
      </c>
      <c r="F80" s="158"/>
      <c r="G80" s="158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8"/>
      <c r="Z80" s="148"/>
      <c r="AA80" s="148"/>
      <c r="AB80" s="148"/>
      <c r="AC80" s="148"/>
      <c r="AD80" s="148"/>
      <c r="AE80" s="148"/>
      <c r="AF80" s="148"/>
      <c r="AG80" s="148" t="s">
        <v>126</v>
      </c>
      <c r="AH80" s="148">
        <v>0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33" ht="12.75">
      <c r="A81" s="164" t="s">
        <v>111</v>
      </c>
      <c r="B81" s="165" t="s">
        <v>75</v>
      </c>
      <c r="C81" s="181" t="s">
        <v>76</v>
      </c>
      <c r="D81" s="166"/>
      <c r="E81" s="167"/>
      <c r="F81" s="168"/>
      <c r="G81" s="169">
        <f>SUMIF(AG82:AG84,"&lt;&gt;NOR",G82:G84)</f>
        <v>0</v>
      </c>
      <c r="H81" s="163"/>
      <c r="I81" s="163">
        <f>SUM(I82:I84)</f>
        <v>0</v>
      </c>
      <c r="J81" s="163"/>
      <c r="K81" s="163">
        <f>SUM(K82:K84)</f>
        <v>0</v>
      </c>
      <c r="L81" s="163"/>
      <c r="M81" s="163">
        <f>SUM(M82:M84)</f>
        <v>0</v>
      </c>
      <c r="N81" s="162"/>
      <c r="O81" s="162">
        <f>SUM(O82:O84)</f>
        <v>0</v>
      </c>
      <c r="P81" s="162"/>
      <c r="Q81" s="162">
        <f>SUM(Q82:Q84)</f>
        <v>0</v>
      </c>
      <c r="R81" s="163"/>
      <c r="S81" s="163"/>
      <c r="T81" s="163"/>
      <c r="U81" s="163"/>
      <c r="V81" s="163">
        <f>SUM(V82:V84)</f>
        <v>0.25</v>
      </c>
      <c r="W81" s="163"/>
      <c r="X81" s="163"/>
      <c r="AG81" t="s">
        <v>112</v>
      </c>
    </row>
    <row r="82" spans="1:60" ht="12.75" outlineLevel="1">
      <c r="A82" s="170">
        <v>33</v>
      </c>
      <c r="B82" s="171" t="s">
        <v>214</v>
      </c>
      <c r="C82" s="183" t="s">
        <v>215</v>
      </c>
      <c r="D82" s="172" t="s">
        <v>129</v>
      </c>
      <c r="E82" s="173">
        <v>1.469</v>
      </c>
      <c r="F82" s="194"/>
      <c r="G82" s="174">
        <f>ROUND(E82*F82,2)</f>
        <v>0</v>
      </c>
      <c r="H82" s="159"/>
      <c r="I82" s="158">
        <f>ROUND(E82*H82,2)</f>
        <v>0</v>
      </c>
      <c r="J82" s="159"/>
      <c r="K82" s="158">
        <f>ROUND(E82*J82,2)</f>
        <v>0</v>
      </c>
      <c r="L82" s="158">
        <v>21</v>
      </c>
      <c r="M82" s="158">
        <f>G82*(1+L82/100)</f>
        <v>0</v>
      </c>
      <c r="N82" s="157">
        <v>0.0005</v>
      </c>
      <c r="O82" s="157">
        <f>ROUND(E82*N82,2)</f>
        <v>0</v>
      </c>
      <c r="P82" s="157">
        <v>0</v>
      </c>
      <c r="Q82" s="157">
        <f>ROUND(E82*P82,2)</f>
        <v>0</v>
      </c>
      <c r="R82" s="158"/>
      <c r="S82" s="158" t="s">
        <v>122</v>
      </c>
      <c r="T82" s="158" t="s">
        <v>122</v>
      </c>
      <c r="U82" s="158">
        <v>0.17</v>
      </c>
      <c r="V82" s="158">
        <f>ROUND(E82*U82,2)</f>
        <v>0.25</v>
      </c>
      <c r="W82" s="158"/>
      <c r="X82" s="158" t="s">
        <v>123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124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12.75" outlineLevel="1">
      <c r="A83" s="155"/>
      <c r="B83" s="156"/>
      <c r="C83" s="184" t="s">
        <v>216</v>
      </c>
      <c r="D83" s="160"/>
      <c r="E83" s="161"/>
      <c r="F83" s="158"/>
      <c r="G83" s="158"/>
      <c r="H83" s="158"/>
      <c r="I83" s="158"/>
      <c r="J83" s="158"/>
      <c r="K83" s="158"/>
      <c r="L83" s="158"/>
      <c r="M83" s="158"/>
      <c r="N83" s="157"/>
      <c r="O83" s="157"/>
      <c r="P83" s="157"/>
      <c r="Q83" s="157"/>
      <c r="R83" s="158"/>
      <c r="S83" s="158"/>
      <c r="T83" s="158"/>
      <c r="U83" s="158"/>
      <c r="V83" s="158"/>
      <c r="W83" s="158"/>
      <c r="X83" s="158"/>
      <c r="Y83" s="148"/>
      <c r="Z83" s="148"/>
      <c r="AA83" s="148"/>
      <c r="AB83" s="148"/>
      <c r="AC83" s="148"/>
      <c r="AD83" s="148"/>
      <c r="AE83" s="148"/>
      <c r="AF83" s="148"/>
      <c r="AG83" s="148" t="s">
        <v>126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12.75" outlineLevel="1">
      <c r="A84" s="155"/>
      <c r="B84" s="156"/>
      <c r="C84" s="184" t="s">
        <v>217</v>
      </c>
      <c r="D84" s="160"/>
      <c r="E84" s="161">
        <v>1.469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48"/>
      <c r="Z84" s="148"/>
      <c r="AA84" s="148"/>
      <c r="AB84" s="148"/>
      <c r="AC84" s="148"/>
      <c r="AD84" s="148"/>
      <c r="AE84" s="148"/>
      <c r="AF84" s="148"/>
      <c r="AG84" s="148" t="s">
        <v>126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33" ht="12.75">
      <c r="A85" s="164" t="s">
        <v>111</v>
      </c>
      <c r="B85" s="165" t="s">
        <v>77</v>
      </c>
      <c r="C85" s="181" t="s">
        <v>78</v>
      </c>
      <c r="D85" s="166"/>
      <c r="E85" s="167"/>
      <c r="F85" s="168"/>
      <c r="G85" s="169">
        <f>SUMIF(AG86:AG98,"&lt;&gt;NOR",G86:G98)</f>
        <v>0</v>
      </c>
      <c r="H85" s="163"/>
      <c r="I85" s="163">
        <f>SUM(I86:I98)</f>
        <v>0</v>
      </c>
      <c r="J85" s="163"/>
      <c r="K85" s="163">
        <f>SUM(K86:K98)</f>
        <v>0</v>
      </c>
      <c r="L85" s="163"/>
      <c r="M85" s="163">
        <f>SUM(M86:M98)</f>
        <v>0</v>
      </c>
      <c r="N85" s="162"/>
      <c r="O85" s="162">
        <f>SUM(O86:O98)</f>
        <v>0.27</v>
      </c>
      <c r="P85" s="162"/>
      <c r="Q85" s="162">
        <f>SUM(Q86:Q98)</f>
        <v>0</v>
      </c>
      <c r="R85" s="163"/>
      <c r="S85" s="163"/>
      <c r="T85" s="163"/>
      <c r="U85" s="163"/>
      <c r="V85" s="163">
        <f>SUM(V86:V98)</f>
        <v>2.44</v>
      </c>
      <c r="W85" s="163"/>
      <c r="X85" s="163"/>
      <c r="AG85" t="s">
        <v>112</v>
      </c>
    </row>
    <row r="86" spans="1:60" ht="12.75" outlineLevel="1">
      <c r="A86" s="170">
        <v>34</v>
      </c>
      <c r="B86" s="171" t="s">
        <v>218</v>
      </c>
      <c r="C86" s="183" t="s">
        <v>219</v>
      </c>
      <c r="D86" s="172" t="s">
        <v>129</v>
      </c>
      <c r="E86" s="173">
        <f>E87+E88</f>
        <v>180.62</v>
      </c>
      <c r="F86" s="194"/>
      <c r="G86" s="174">
        <f>ROUND(E86*F86,2)</f>
        <v>0</v>
      </c>
      <c r="H86" s="159"/>
      <c r="I86" s="158">
        <f>ROUND(E86*H86,2)</f>
        <v>0</v>
      </c>
      <c r="J86" s="159"/>
      <c r="K86" s="158">
        <f>ROUND(E86*J86,2)</f>
        <v>0</v>
      </c>
      <c r="L86" s="158">
        <v>21</v>
      </c>
      <c r="M86" s="158">
        <f>G86*(1+L86/100)</f>
        <v>0</v>
      </c>
      <c r="N86" s="157">
        <v>0.00035</v>
      </c>
      <c r="O86" s="157">
        <f>ROUND(E86*N86,2)</f>
        <v>0.06</v>
      </c>
      <c r="P86" s="157">
        <v>0</v>
      </c>
      <c r="Q86" s="157">
        <f>ROUND(E86*P86,2)</f>
        <v>0</v>
      </c>
      <c r="R86" s="158"/>
      <c r="S86" s="158" t="s">
        <v>122</v>
      </c>
      <c r="T86" s="158" t="s">
        <v>122</v>
      </c>
      <c r="U86" s="158">
        <v>0.0135</v>
      </c>
      <c r="V86" s="158">
        <f>ROUND(E86*U86,2)</f>
        <v>2.44</v>
      </c>
      <c r="W86" s="158"/>
      <c r="X86" s="158" t="s">
        <v>123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124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ht="12.75" outlineLevel="1">
      <c r="A87" s="155"/>
      <c r="B87" s="156"/>
      <c r="C87" s="184" t="s">
        <v>274</v>
      </c>
      <c r="D87" s="160"/>
      <c r="E87" s="161">
        <f>(10.8+19.2+17.1+12.8+16.3)*1.1</f>
        <v>83.82000000000001</v>
      </c>
      <c r="F87" s="158"/>
      <c r="G87" s="158"/>
      <c r="H87" s="158"/>
      <c r="I87" s="158"/>
      <c r="J87" s="158"/>
      <c r="K87" s="158"/>
      <c r="L87" s="158"/>
      <c r="M87" s="158"/>
      <c r="N87" s="157"/>
      <c r="O87" s="157"/>
      <c r="P87" s="157"/>
      <c r="Q87" s="157"/>
      <c r="R87" s="158"/>
      <c r="S87" s="158"/>
      <c r="T87" s="158"/>
      <c r="U87" s="158"/>
      <c r="V87" s="158"/>
      <c r="W87" s="158"/>
      <c r="X87" s="158"/>
      <c r="Y87" s="148"/>
      <c r="Z87" s="148"/>
      <c r="AA87" s="148"/>
      <c r="AB87" s="148"/>
      <c r="AC87" s="148"/>
      <c r="AD87" s="148"/>
      <c r="AE87" s="148"/>
      <c r="AF87" s="148"/>
      <c r="AG87" s="148" t="s">
        <v>126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ht="12.75" outlineLevel="1">
      <c r="A88" s="155"/>
      <c r="B88" s="156"/>
      <c r="C88" s="184" t="s">
        <v>273</v>
      </c>
      <c r="D88" s="160"/>
      <c r="E88" s="161">
        <f>88*1.1</f>
        <v>96.80000000000001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8"/>
      <c r="Z88" s="148"/>
      <c r="AA88" s="148"/>
      <c r="AB88" s="148"/>
      <c r="AC88" s="148"/>
      <c r="AD88" s="148"/>
      <c r="AE88" s="148"/>
      <c r="AF88" s="148"/>
      <c r="AG88" s="148" t="s">
        <v>126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ht="12.75" outlineLevel="1">
      <c r="A89" s="170">
        <v>35</v>
      </c>
      <c r="B89" s="171" t="s">
        <v>222</v>
      </c>
      <c r="C89" s="183" t="s">
        <v>223</v>
      </c>
      <c r="D89" s="172" t="s">
        <v>129</v>
      </c>
      <c r="E89" s="196">
        <v>508.044</v>
      </c>
      <c r="F89" s="198"/>
      <c r="G89" s="197">
        <f>ROUND(E89*F89,2)</f>
        <v>0</v>
      </c>
      <c r="H89" s="159"/>
      <c r="I89" s="158">
        <f>ROUND(E89*H89,2)</f>
        <v>0</v>
      </c>
      <c r="J89" s="159"/>
      <c r="K89" s="158">
        <f>ROUND(E89*J89,2)</f>
        <v>0</v>
      </c>
      <c r="L89" s="158">
        <v>21</v>
      </c>
      <c r="M89" s="158">
        <f>G89*(1+L89/100)</f>
        <v>0</v>
      </c>
      <c r="N89" s="157">
        <v>0.00042</v>
      </c>
      <c r="O89" s="157">
        <f>ROUND(E89*N89,2)</f>
        <v>0.21</v>
      </c>
      <c r="P89" s="157">
        <v>0</v>
      </c>
      <c r="Q89" s="157">
        <f>ROUND(E89*P89,2)</f>
        <v>0</v>
      </c>
      <c r="R89" s="158"/>
      <c r="S89" s="158" t="s">
        <v>122</v>
      </c>
      <c r="T89" s="158" t="s">
        <v>122</v>
      </c>
      <c r="U89" s="158">
        <v>0</v>
      </c>
      <c r="V89" s="158">
        <f>ROUND(E89*U89,2)</f>
        <v>0</v>
      </c>
      <c r="W89" s="158"/>
      <c r="X89" s="158" t="s">
        <v>117</v>
      </c>
      <c r="Y89" s="148"/>
      <c r="Z89" s="148"/>
      <c r="AA89" s="148"/>
      <c r="AB89" s="148"/>
      <c r="AC89" s="148"/>
      <c r="AD89" s="148"/>
      <c r="AE89" s="148"/>
      <c r="AF89" s="148"/>
      <c r="AG89" s="148" t="s">
        <v>118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ht="12.75" outlineLevel="1">
      <c r="A90" s="155"/>
      <c r="B90" s="156"/>
      <c r="C90" s="184" t="s">
        <v>220</v>
      </c>
      <c r="D90" s="160"/>
      <c r="E90" s="161">
        <v>76.2</v>
      </c>
      <c r="F90" s="158"/>
      <c r="G90" s="158"/>
      <c r="H90" s="158"/>
      <c r="I90" s="158"/>
      <c r="J90" s="158"/>
      <c r="K90" s="158"/>
      <c r="L90" s="158"/>
      <c r="M90" s="158"/>
      <c r="N90" s="157"/>
      <c r="O90" s="157"/>
      <c r="P90" s="157"/>
      <c r="Q90" s="157"/>
      <c r="R90" s="158"/>
      <c r="S90" s="158"/>
      <c r="T90" s="158"/>
      <c r="U90" s="158"/>
      <c r="V90" s="158"/>
      <c r="W90" s="158"/>
      <c r="X90" s="158"/>
      <c r="Y90" s="148"/>
      <c r="Z90" s="148"/>
      <c r="AA90" s="148"/>
      <c r="AB90" s="148"/>
      <c r="AC90" s="148"/>
      <c r="AD90" s="148"/>
      <c r="AE90" s="148"/>
      <c r="AF90" s="148"/>
      <c r="AG90" s="148" t="s">
        <v>126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12.75" outlineLevel="1">
      <c r="A91" s="155"/>
      <c r="B91" s="156"/>
      <c r="C91" s="184" t="s">
        <v>221</v>
      </c>
      <c r="D91" s="160"/>
      <c r="E91" s="161">
        <v>88</v>
      </c>
      <c r="F91" s="158"/>
      <c r="G91" s="158"/>
      <c r="H91" s="158"/>
      <c r="I91" s="158"/>
      <c r="J91" s="158"/>
      <c r="K91" s="158"/>
      <c r="L91" s="158"/>
      <c r="M91" s="158"/>
      <c r="N91" s="157"/>
      <c r="O91" s="157"/>
      <c r="P91" s="157"/>
      <c r="Q91" s="157"/>
      <c r="R91" s="158"/>
      <c r="S91" s="158"/>
      <c r="T91" s="158"/>
      <c r="U91" s="158"/>
      <c r="V91" s="158"/>
      <c r="W91" s="158"/>
      <c r="X91" s="158"/>
      <c r="Y91" s="148"/>
      <c r="Z91" s="148"/>
      <c r="AA91" s="148"/>
      <c r="AB91" s="148"/>
      <c r="AC91" s="148"/>
      <c r="AD91" s="148"/>
      <c r="AE91" s="148"/>
      <c r="AF91" s="148"/>
      <c r="AG91" s="148" t="s">
        <v>126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ht="12.75" outlineLevel="1">
      <c r="A92" s="155"/>
      <c r="B92" s="156"/>
      <c r="C92" s="184" t="s">
        <v>224</v>
      </c>
      <c r="D92" s="160"/>
      <c r="E92" s="161">
        <v>10</v>
      </c>
      <c r="F92" s="158"/>
      <c r="G92" s="158"/>
      <c r="H92" s="158"/>
      <c r="I92" s="158"/>
      <c r="J92" s="158"/>
      <c r="K92" s="158"/>
      <c r="L92" s="158"/>
      <c r="M92" s="158"/>
      <c r="N92" s="157"/>
      <c r="O92" s="157"/>
      <c r="P92" s="157"/>
      <c r="Q92" s="157"/>
      <c r="R92" s="158"/>
      <c r="S92" s="158"/>
      <c r="T92" s="158"/>
      <c r="U92" s="158"/>
      <c r="V92" s="158"/>
      <c r="W92" s="158"/>
      <c r="X92" s="158"/>
      <c r="Y92" s="148"/>
      <c r="Z92" s="148"/>
      <c r="AA92" s="148"/>
      <c r="AB92" s="148"/>
      <c r="AC92" s="148"/>
      <c r="AD92" s="148"/>
      <c r="AE92" s="148"/>
      <c r="AF92" s="148"/>
      <c r="AG92" s="148" t="s">
        <v>126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ht="12.75" outlineLevel="1">
      <c r="A93" s="155"/>
      <c r="B93" s="156"/>
      <c r="C93" s="184" t="s">
        <v>225</v>
      </c>
      <c r="D93" s="160"/>
      <c r="E93" s="161">
        <v>44.042</v>
      </c>
      <c r="F93" s="158"/>
      <c r="G93" s="158"/>
      <c r="H93" s="158"/>
      <c r="I93" s="158"/>
      <c r="J93" s="158"/>
      <c r="K93" s="158"/>
      <c r="L93" s="158"/>
      <c r="M93" s="158"/>
      <c r="N93" s="157"/>
      <c r="O93" s="157"/>
      <c r="P93" s="157"/>
      <c r="Q93" s="157"/>
      <c r="R93" s="158"/>
      <c r="S93" s="158"/>
      <c r="T93" s="158"/>
      <c r="U93" s="158"/>
      <c r="V93" s="158"/>
      <c r="W93" s="158"/>
      <c r="X93" s="158"/>
      <c r="Y93" s="148"/>
      <c r="Z93" s="148"/>
      <c r="AA93" s="148"/>
      <c r="AB93" s="148"/>
      <c r="AC93" s="148"/>
      <c r="AD93" s="148"/>
      <c r="AE93" s="148"/>
      <c r="AF93" s="148"/>
      <c r="AG93" s="148" t="s">
        <v>126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12.75" outlineLevel="1">
      <c r="A94" s="155"/>
      <c r="B94" s="156"/>
      <c r="C94" s="184" t="s">
        <v>226</v>
      </c>
      <c r="D94" s="160"/>
      <c r="E94" s="161">
        <v>57.767</v>
      </c>
      <c r="F94" s="158"/>
      <c r="G94" s="158"/>
      <c r="H94" s="158"/>
      <c r="I94" s="158"/>
      <c r="J94" s="158"/>
      <c r="K94" s="158"/>
      <c r="L94" s="158"/>
      <c r="M94" s="158"/>
      <c r="N94" s="157"/>
      <c r="O94" s="157"/>
      <c r="P94" s="157"/>
      <c r="Q94" s="157"/>
      <c r="R94" s="158"/>
      <c r="S94" s="158"/>
      <c r="T94" s="158"/>
      <c r="U94" s="158"/>
      <c r="V94" s="158"/>
      <c r="W94" s="158"/>
      <c r="X94" s="158"/>
      <c r="Y94" s="148"/>
      <c r="Z94" s="148"/>
      <c r="AA94" s="148"/>
      <c r="AB94" s="148"/>
      <c r="AC94" s="148"/>
      <c r="AD94" s="148"/>
      <c r="AE94" s="148"/>
      <c r="AF94" s="148"/>
      <c r="AG94" s="148" t="s">
        <v>126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ht="12.75" outlineLevel="1">
      <c r="A95" s="155"/>
      <c r="B95" s="156"/>
      <c r="C95" s="184" t="s">
        <v>227</v>
      </c>
      <c r="D95" s="160"/>
      <c r="E95" s="161">
        <v>56.486</v>
      </c>
      <c r="F95" s="158"/>
      <c r="G95" s="158"/>
      <c r="H95" s="158"/>
      <c r="I95" s="158"/>
      <c r="J95" s="158"/>
      <c r="K95" s="158"/>
      <c r="L95" s="158"/>
      <c r="M95" s="158"/>
      <c r="N95" s="157"/>
      <c r="O95" s="157"/>
      <c r="P95" s="157"/>
      <c r="Q95" s="157"/>
      <c r="R95" s="158"/>
      <c r="S95" s="158"/>
      <c r="T95" s="158"/>
      <c r="U95" s="158"/>
      <c r="V95" s="158"/>
      <c r="W95" s="158"/>
      <c r="X95" s="158"/>
      <c r="Y95" s="148"/>
      <c r="Z95" s="148"/>
      <c r="AA95" s="148"/>
      <c r="AB95" s="148"/>
      <c r="AC95" s="148"/>
      <c r="AD95" s="148"/>
      <c r="AE95" s="148"/>
      <c r="AF95" s="148"/>
      <c r="AG95" s="148" t="s">
        <v>126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ht="12.75" outlineLevel="1">
      <c r="A96" s="155"/>
      <c r="B96" s="156"/>
      <c r="C96" s="184" t="s">
        <v>228</v>
      </c>
      <c r="D96" s="160"/>
      <c r="E96" s="161">
        <v>47.031</v>
      </c>
      <c r="F96" s="158"/>
      <c r="G96" s="158"/>
      <c r="H96" s="158"/>
      <c r="I96" s="158"/>
      <c r="J96" s="158"/>
      <c r="K96" s="158"/>
      <c r="L96" s="158"/>
      <c r="M96" s="158"/>
      <c r="N96" s="157"/>
      <c r="O96" s="157"/>
      <c r="P96" s="157"/>
      <c r="Q96" s="157"/>
      <c r="R96" s="158"/>
      <c r="S96" s="158"/>
      <c r="T96" s="158"/>
      <c r="U96" s="158"/>
      <c r="V96" s="158"/>
      <c r="W96" s="158"/>
      <c r="X96" s="158"/>
      <c r="Y96" s="148"/>
      <c r="Z96" s="148"/>
      <c r="AA96" s="148"/>
      <c r="AB96" s="148"/>
      <c r="AC96" s="148"/>
      <c r="AD96" s="148"/>
      <c r="AE96" s="148"/>
      <c r="AF96" s="148"/>
      <c r="AG96" s="148" t="s">
        <v>126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ht="12.75" outlineLevel="1">
      <c r="A97" s="155"/>
      <c r="B97" s="156"/>
      <c r="C97" s="184" t="s">
        <v>229</v>
      </c>
      <c r="D97" s="160"/>
      <c r="E97" s="161">
        <v>51.118</v>
      </c>
      <c r="F97" s="158"/>
      <c r="G97" s="158"/>
      <c r="H97" s="158"/>
      <c r="I97" s="158"/>
      <c r="J97" s="158"/>
      <c r="K97" s="158"/>
      <c r="L97" s="158"/>
      <c r="M97" s="158"/>
      <c r="N97" s="157"/>
      <c r="O97" s="157"/>
      <c r="P97" s="157"/>
      <c r="Q97" s="157"/>
      <c r="R97" s="158"/>
      <c r="S97" s="158"/>
      <c r="T97" s="158"/>
      <c r="U97" s="158"/>
      <c r="V97" s="158"/>
      <c r="W97" s="158"/>
      <c r="X97" s="158"/>
      <c r="Y97" s="148"/>
      <c r="Z97" s="148"/>
      <c r="AA97" s="148"/>
      <c r="AB97" s="148"/>
      <c r="AC97" s="148"/>
      <c r="AD97" s="148"/>
      <c r="AE97" s="148"/>
      <c r="AF97" s="148"/>
      <c r="AG97" s="148" t="s">
        <v>126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ht="40.5" outlineLevel="1">
      <c r="A98" s="155"/>
      <c r="B98" s="156"/>
      <c r="C98" s="184" t="s">
        <v>230</v>
      </c>
      <c r="D98" s="160"/>
      <c r="E98" s="161">
        <v>77.4</v>
      </c>
      <c r="F98" s="158"/>
      <c r="G98" s="158"/>
      <c r="H98" s="158"/>
      <c r="I98" s="158"/>
      <c r="J98" s="158"/>
      <c r="K98" s="158"/>
      <c r="L98" s="158"/>
      <c r="M98" s="158"/>
      <c r="N98" s="157"/>
      <c r="O98" s="157"/>
      <c r="P98" s="157"/>
      <c r="Q98" s="157"/>
      <c r="R98" s="158"/>
      <c r="S98" s="158"/>
      <c r="T98" s="158"/>
      <c r="U98" s="158"/>
      <c r="V98" s="158"/>
      <c r="W98" s="158"/>
      <c r="X98" s="158"/>
      <c r="Y98" s="148"/>
      <c r="Z98" s="148"/>
      <c r="AA98" s="148"/>
      <c r="AB98" s="148"/>
      <c r="AC98" s="148"/>
      <c r="AD98" s="148"/>
      <c r="AE98" s="148"/>
      <c r="AF98" s="148"/>
      <c r="AG98" s="148" t="s">
        <v>126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33" ht="12.75">
      <c r="A99" s="164" t="s">
        <v>111</v>
      </c>
      <c r="B99" s="165" t="s">
        <v>79</v>
      </c>
      <c r="C99" s="181" t="s">
        <v>80</v>
      </c>
      <c r="D99" s="166"/>
      <c r="E99" s="167"/>
      <c r="F99" s="168"/>
      <c r="G99" s="169">
        <f>SUMIF(AG100:AG104,"&lt;&gt;NOR",G100:G104)</f>
        <v>0</v>
      </c>
      <c r="H99" s="163"/>
      <c r="I99" s="163">
        <f>SUM(I100:I104)</f>
        <v>0</v>
      </c>
      <c r="J99" s="163"/>
      <c r="K99" s="163">
        <f>SUM(K100:K104)</f>
        <v>0</v>
      </c>
      <c r="L99" s="163"/>
      <c r="M99" s="163">
        <f>SUM(M100:M104)</f>
        <v>0</v>
      </c>
      <c r="N99" s="162"/>
      <c r="O99" s="162">
        <f>SUM(O100:O104)</f>
        <v>0</v>
      </c>
      <c r="P99" s="162"/>
      <c r="Q99" s="162">
        <f>SUM(Q100:Q104)</f>
        <v>0</v>
      </c>
      <c r="R99" s="163"/>
      <c r="S99" s="163"/>
      <c r="T99" s="163"/>
      <c r="U99" s="163"/>
      <c r="V99" s="163">
        <f>SUM(V100:V104)</f>
        <v>0</v>
      </c>
      <c r="W99" s="163"/>
      <c r="X99" s="163"/>
      <c r="AG99" t="s">
        <v>112</v>
      </c>
    </row>
    <row r="100" spans="1:60" ht="12.75" outlineLevel="1">
      <c r="A100" s="170">
        <v>36</v>
      </c>
      <c r="B100" s="171" t="s">
        <v>79</v>
      </c>
      <c r="C100" s="183" t="s">
        <v>80</v>
      </c>
      <c r="D100" s="172" t="s">
        <v>231</v>
      </c>
      <c r="E100" s="173">
        <f>SUM(E101:E104)</f>
        <v>12.5</v>
      </c>
      <c r="F100" s="194"/>
      <c r="G100" s="174">
        <f>ROUND(E100*F100,2)</f>
        <v>0</v>
      </c>
      <c r="H100" s="159"/>
      <c r="I100" s="158">
        <f>ROUND(E100*H100,2)</f>
        <v>0</v>
      </c>
      <c r="J100" s="159"/>
      <c r="K100" s="158">
        <f>ROUND(E100*J100,2)</f>
        <v>0</v>
      </c>
      <c r="L100" s="158">
        <v>21</v>
      </c>
      <c r="M100" s="158">
        <f>G100*(1+L100/100)</f>
        <v>0</v>
      </c>
      <c r="N100" s="157">
        <v>0</v>
      </c>
      <c r="O100" s="157">
        <f>ROUND(E100*N100,2)</f>
        <v>0</v>
      </c>
      <c r="P100" s="157">
        <v>0</v>
      </c>
      <c r="Q100" s="157">
        <f>ROUND(E100*P100,2)</f>
        <v>0</v>
      </c>
      <c r="R100" s="158"/>
      <c r="S100" s="158" t="s">
        <v>115</v>
      </c>
      <c r="T100" s="158" t="s">
        <v>116</v>
      </c>
      <c r="U100" s="158">
        <v>0</v>
      </c>
      <c r="V100" s="158">
        <f>ROUND(E100*U100,2)</f>
        <v>0</v>
      </c>
      <c r="W100" s="158"/>
      <c r="X100" s="158" t="s">
        <v>123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124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ht="12.75" outlineLevel="1">
      <c r="A101" s="155"/>
      <c r="B101" s="156"/>
      <c r="C101" s="184" t="s">
        <v>277</v>
      </c>
      <c r="D101" s="160"/>
      <c r="E101" s="161">
        <v>4.5</v>
      </c>
      <c r="F101" s="158"/>
      <c r="G101" s="158"/>
      <c r="H101" s="158"/>
      <c r="I101" s="158"/>
      <c r="J101" s="158"/>
      <c r="K101" s="158"/>
      <c r="L101" s="158"/>
      <c r="M101" s="158"/>
      <c r="N101" s="157"/>
      <c r="O101" s="157"/>
      <c r="P101" s="157"/>
      <c r="Q101" s="157"/>
      <c r="R101" s="158"/>
      <c r="S101" s="158"/>
      <c r="T101" s="158"/>
      <c r="U101" s="158"/>
      <c r="V101" s="158"/>
      <c r="W101" s="158"/>
      <c r="X101" s="158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126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ht="12.75" outlineLevel="1">
      <c r="A102" s="155"/>
      <c r="B102" s="156"/>
      <c r="C102" s="184" t="s">
        <v>276</v>
      </c>
      <c r="D102" s="160"/>
      <c r="E102" s="161">
        <v>4.5</v>
      </c>
      <c r="F102" s="158"/>
      <c r="G102" s="158"/>
      <c r="H102" s="158"/>
      <c r="I102" s="158"/>
      <c r="J102" s="158"/>
      <c r="K102" s="158"/>
      <c r="L102" s="158"/>
      <c r="M102" s="158"/>
      <c r="N102" s="157"/>
      <c r="O102" s="157"/>
      <c r="P102" s="157"/>
      <c r="Q102" s="157"/>
      <c r="R102" s="158"/>
      <c r="S102" s="158"/>
      <c r="T102" s="158"/>
      <c r="U102" s="158"/>
      <c r="V102" s="158"/>
      <c r="W102" s="158"/>
      <c r="X102" s="158"/>
      <c r="Y102" s="148"/>
      <c r="Z102" s="148"/>
      <c r="AA102" s="148"/>
      <c r="AB102" s="148"/>
      <c r="AC102" s="148"/>
      <c r="AD102" s="148"/>
      <c r="AE102" s="148"/>
      <c r="AF102" s="148"/>
      <c r="AG102" s="148" t="s">
        <v>126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ht="12.75" outlineLevel="1">
      <c r="A103" s="155"/>
      <c r="B103" s="156"/>
      <c r="C103" s="184" t="s">
        <v>232</v>
      </c>
      <c r="D103" s="160"/>
      <c r="E103" s="161">
        <v>1</v>
      </c>
      <c r="F103" s="158"/>
      <c r="G103" s="158"/>
      <c r="H103" s="158"/>
      <c r="I103" s="158"/>
      <c r="J103" s="158"/>
      <c r="K103" s="158"/>
      <c r="L103" s="158"/>
      <c r="M103" s="158"/>
      <c r="N103" s="157"/>
      <c r="O103" s="157"/>
      <c r="P103" s="157"/>
      <c r="Q103" s="157"/>
      <c r="R103" s="158"/>
      <c r="S103" s="158"/>
      <c r="T103" s="158"/>
      <c r="U103" s="158"/>
      <c r="V103" s="158"/>
      <c r="W103" s="158"/>
      <c r="X103" s="158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126</v>
      </c>
      <c r="AH103" s="148">
        <v>0</v>
      </c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ht="12.75" outlineLevel="1">
      <c r="A104" s="155"/>
      <c r="B104" s="156"/>
      <c r="C104" s="184" t="s">
        <v>275</v>
      </c>
      <c r="D104" s="160"/>
      <c r="E104" s="161">
        <v>2.5</v>
      </c>
      <c r="F104" s="158"/>
      <c r="G104" s="158"/>
      <c r="H104" s="158"/>
      <c r="I104" s="158"/>
      <c r="J104" s="158"/>
      <c r="K104" s="158"/>
      <c r="L104" s="158"/>
      <c r="M104" s="158"/>
      <c r="N104" s="157"/>
      <c r="O104" s="157"/>
      <c r="P104" s="157"/>
      <c r="Q104" s="157"/>
      <c r="R104" s="158"/>
      <c r="S104" s="158"/>
      <c r="T104" s="158"/>
      <c r="U104" s="158"/>
      <c r="V104" s="158"/>
      <c r="W104" s="158"/>
      <c r="X104" s="158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126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33" ht="12.75">
      <c r="A105" s="164" t="s">
        <v>111</v>
      </c>
      <c r="B105" s="165" t="s">
        <v>81</v>
      </c>
      <c r="C105" s="181" t="s">
        <v>82</v>
      </c>
      <c r="D105" s="166"/>
      <c r="E105" s="167"/>
      <c r="F105" s="168"/>
      <c r="G105" s="169">
        <f>SUMIF(AG106:AG111,"&lt;&gt;NOR",G106:G111)</f>
        <v>0</v>
      </c>
      <c r="H105" s="163"/>
      <c r="I105" s="163">
        <f>SUM(I106:I111)</f>
        <v>0</v>
      </c>
      <c r="J105" s="163"/>
      <c r="K105" s="163">
        <f>SUM(K106:K111)</f>
        <v>0</v>
      </c>
      <c r="L105" s="163"/>
      <c r="M105" s="163">
        <f>SUM(M106:M111)</f>
        <v>0</v>
      </c>
      <c r="N105" s="162"/>
      <c r="O105" s="162">
        <f>SUM(O106:O111)</f>
        <v>0</v>
      </c>
      <c r="P105" s="162"/>
      <c r="Q105" s="162">
        <f>SUM(Q106:Q111)</f>
        <v>0</v>
      </c>
      <c r="R105" s="163"/>
      <c r="S105" s="163"/>
      <c r="T105" s="163"/>
      <c r="U105" s="163"/>
      <c r="V105" s="163">
        <f>SUM(V106:V111)</f>
        <v>10.09</v>
      </c>
      <c r="W105" s="163"/>
      <c r="X105" s="163"/>
      <c r="AG105" t="s">
        <v>112</v>
      </c>
    </row>
    <row r="106" spans="1:60" ht="12.75" outlineLevel="1">
      <c r="A106" s="175">
        <v>37</v>
      </c>
      <c r="B106" s="176" t="s">
        <v>233</v>
      </c>
      <c r="C106" s="182" t="s">
        <v>234</v>
      </c>
      <c r="D106" s="177" t="s">
        <v>137</v>
      </c>
      <c r="E106" s="178">
        <v>2.25614</v>
      </c>
      <c r="F106" s="193"/>
      <c r="G106" s="179">
        <f aca="true" t="shared" si="0" ref="G106:G111">ROUND(E106*F106,2)</f>
        <v>0</v>
      </c>
      <c r="H106" s="159"/>
      <c r="I106" s="158">
        <f aca="true" t="shared" si="1" ref="I106:I111">ROUND(E106*H106,2)</f>
        <v>0</v>
      </c>
      <c r="J106" s="159"/>
      <c r="K106" s="158">
        <f aca="true" t="shared" si="2" ref="K106:K111">ROUND(E106*J106,2)</f>
        <v>0</v>
      </c>
      <c r="L106" s="158">
        <v>21</v>
      </c>
      <c r="M106" s="158">
        <f aca="true" t="shared" si="3" ref="M106:M111">G106*(1+L106/100)</f>
        <v>0</v>
      </c>
      <c r="N106" s="157">
        <v>0</v>
      </c>
      <c r="O106" s="157">
        <f aca="true" t="shared" si="4" ref="O106:O111">ROUND(E106*N106,2)</f>
        <v>0</v>
      </c>
      <c r="P106" s="157">
        <v>0</v>
      </c>
      <c r="Q106" s="157">
        <f aca="true" t="shared" si="5" ref="Q106:Q111">ROUND(E106*P106,2)</f>
        <v>0</v>
      </c>
      <c r="R106" s="158"/>
      <c r="S106" s="158" t="s">
        <v>122</v>
      </c>
      <c r="T106" s="158" t="s">
        <v>122</v>
      </c>
      <c r="U106" s="158">
        <v>2.07</v>
      </c>
      <c r="V106" s="158">
        <f aca="true" t="shared" si="6" ref="V106:V111">ROUND(E106*U106,2)</f>
        <v>4.67</v>
      </c>
      <c r="W106" s="158"/>
      <c r="X106" s="158" t="s">
        <v>235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236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ht="12.75" outlineLevel="1">
      <c r="A107" s="175">
        <v>38</v>
      </c>
      <c r="B107" s="176" t="s">
        <v>237</v>
      </c>
      <c r="C107" s="182" t="s">
        <v>238</v>
      </c>
      <c r="D107" s="177" t="s">
        <v>137</v>
      </c>
      <c r="E107" s="178">
        <v>3.22306</v>
      </c>
      <c r="F107" s="193"/>
      <c r="G107" s="179">
        <f t="shared" si="0"/>
        <v>0</v>
      </c>
      <c r="H107" s="159"/>
      <c r="I107" s="158">
        <f t="shared" si="1"/>
        <v>0</v>
      </c>
      <c r="J107" s="159"/>
      <c r="K107" s="158">
        <f t="shared" si="2"/>
        <v>0</v>
      </c>
      <c r="L107" s="158">
        <v>21</v>
      </c>
      <c r="M107" s="158">
        <f t="shared" si="3"/>
        <v>0</v>
      </c>
      <c r="N107" s="157">
        <v>0</v>
      </c>
      <c r="O107" s="157">
        <f t="shared" si="4"/>
        <v>0</v>
      </c>
      <c r="P107" s="157">
        <v>0</v>
      </c>
      <c r="Q107" s="157">
        <f t="shared" si="5"/>
        <v>0</v>
      </c>
      <c r="R107" s="158"/>
      <c r="S107" s="158" t="s">
        <v>122</v>
      </c>
      <c r="T107" s="158" t="s">
        <v>122</v>
      </c>
      <c r="U107" s="158">
        <v>0.49</v>
      </c>
      <c r="V107" s="158">
        <f t="shared" si="6"/>
        <v>1.58</v>
      </c>
      <c r="W107" s="158"/>
      <c r="X107" s="158" t="s">
        <v>235</v>
      </c>
      <c r="Y107" s="148"/>
      <c r="Z107" s="148"/>
      <c r="AA107" s="148"/>
      <c r="AB107" s="148"/>
      <c r="AC107" s="148"/>
      <c r="AD107" s="148"/>
      <c r="AE107" s="148"/>
      <c r="AF107" s="148"/>
      <c r="AG107" s="148" t="s">
        <v>236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ht="12.75" outlineLevel="1">
      <c r="A108" s="175">
        <v>39</v>
      </c>
      <c r="B108" s="176" t="s">
        <v>239</v>
      </c>
      <c r="C108" s="182" t="s">
        <v>240</v>
      </c>
      <c r="D108" s="177" t="s">
        <v>137</v>
      </c>
      <c r="E108" s="178">
        <v>22.56143</v>
      </c>
      <c r="F108" s="193"/>
      <c r="G108" s="179">
        <f t="shared" si="0"/>
        <v>0</v>
      </c>
      <c r="H108" s="159"/>
      <c r="I108" s="158">
        <f t="shared" si="1"/>
        <v>0</v>
      </c>
      <c r="J108" s="159"/>
      <c r="K108" s="158">
        <f t="shared" si="2"/>
        <v>0</v>
      </c>
      <c r="L108" s="158">
        <v>21</v>
      </c>
      <c r="M108" s="158">
        <f t="shared" si="3"/>
        <v>0</v>
      </c>
      <c r="N108" s="157">
        <v>0</v>
      </c>
      <c r="O108" s="157">
        <f t="shared" si="4"/>
        <v>0</v>
      </c>
      <c r="P108" s="157">
        <v>0</v>
      </c>
      <c r="Q108" s="157">
        <f t="shared" si="5"/>
        <v>0</v>
      </c>
      <c r="R108" s="158"/>
      <c r="S108" s="158" t="s">
        <v>122</v>
      </c>
      <c r="T108" s="158" t="s">
        <v>122</v>
      </c>
      <c r="U108" s="158">
        <v>0</v>
      </c>
      <c r="V108" s="158">
        <f t="shared" si="6"/>
        <v>0</v>
      </c>
      <c r="W108" s="158"/>
      <c r="X108" s="158" t="s">
        <v>235</v>
      </c>
      <c r="Y108" s="148"/>
      <c r="Z108" s="148"/>
      <c r="AA108" s="148"/>
      <c r="AB108" s="148"/>
      <c r="AC108" s="148"/>
      <c r="AD108" s="148"/>
      <c r="AE108" s="148"/>
      <c r="AF108" s="148"/>
      <c r="AG108" s="148" t="s">
        <v>236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ht="20.25" outlineLevel="1">
      <c r="A109" s="175">
        <v>40</v>
      </c>
      <c r="B109" s="176" t="s">
        <v>241</v>
      </c>
      <c r="C109" s="182" t="s">
        <v>242</v>
      </c>
      <c r="D109" s="177" t="s">
        <v>137</v>
      </c>
      <c r="E109" s="178">
        <v>3.22306</v>
      </c>
      <c r="F109" s="193"/>
      <c r="G109" s="179">
        <f t="shared" si="0"/>
        <v>0</v>
      </c>
      <c r="H109" s="159"/>
      <c r="I109" s="158">
        <f t="shared" si="1"/>
        <v>0</v>
      </c>
      <c r="J109" s="159"/>
      <c r="K109" s="158">
        <f t="shared" si="2"/>
        <v>0</v>
      </c>
      <c r="L109" s="158">
        <v>21</v>
      </c>
      <c r="M109" s="158">
        <f t="shared" si="3"/>
        <v>0</v>
      </c>
      <c r="N109" s="157">
        <v>0</v>
      </c>
      <c r="O109" s="157">
        <f t="shared" si="4"/>
        <v>0</v>
      </c>
      <c r="P109" s="157">
        <v>0</v>
      </c>
      <c r="Q109" s="157">
        <f t="shared" si="5"/>
        <v>0</v>
      </c>
      <c r="R109" s="158"/>
      <c r="S109" s="158" t="s">
        <v>122</v>
      </c>
      <c r="T109" s="158" t="s">
        <v>122</v>
      </c>
      <c r="U109" s="158">
        <v>0</v>
      </c>
      <c r="V109" s="158">
        <f t="shared" si="6"/>
        <v>0</v>
      </c>
      <c r="W109" s="158"/>
      <c r="X109" s="158" t="s">
        <v>235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236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12.75" outlineLevel="1">
      <c r="A110" s="175">
        <v>41</v>
      </c>
      <c r="B110" s="176" t="s">
        <v>243</v>
      </c>
      <c r="C110" s="182" t="s">
        <v>244</v>
      </c>
      <c r="D110" s="177" t="s">
        <v>137</v>
      </c>
      <c r="E110" s="178">
        <v>3.22306</v>
      </c>
      <c r="F110" s="193"/>
      <c r="G110" s="179">
        <f t="shared" si="0"/>
        <v>0</v>
      </c>
      <c r="H110" s="159"/>
      <c r="I110" s="158">
        <f t="shared" si="1"/>
        <v>0</v>
      </c>
      <c r="J110" s="159"/>
      <c r="K110" s="158">
        <f t="shared" si="2"/>
        <v>0</v>
      </c>
      <c r="L110" s="158">
        <v>21</v>
      </c>
      <c r="M110" s="158">
        <f t="shared" si="3"/>
        <v>0</v>
      </c>
      <c r="N110" s="157">
        <v>0</v>
      </c>
      <c r="O110" s="157">
        <f t="shared" si="4"/>
        <v>0</v>
      </c>
      <c r="P110" s="157">
        <v>0</v>
      </c>
      <c r="Q110" s="157">
        <f t="shared" si="5"/>
        <v>0</v>
      </c>
      <c r="R110" s="158"/>
      <c r="S110" s="158" t="s">
        <v>122</v>
      </c>
      <c r="T110" s="158" t="s">
        <v>122</v>
      </c>
      <c r="U110" s="158">
        <v>0.83</v>
      </c>
      <c r="V110" s="158">
        <f t="shared" si="6"/>
        <v>2.68</v>
      </c>
      <c r="W110" s="158"/>
      <c r="X110" s="158" t="s">
        <v>235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236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ht="12.75" outlineLevel="1">
      <c r="A111" s="175">
        <v>42</v>
      </c>
      <c r="B111" s="176" t="s">
        <v>245</v>
      </c>
      <c r="C111" s="182" t="s">
        <v>246</v>
      </c>
      <c r="D111" s="177" t="s">
        <v>137</v>
      </c>
      <c r="E111" s="178">
        <v>3.22306</v>
      </c>
      <c r="F111" s="193"/>
      <c r="G111" s="179">
        <f t="shared" si="0"/>
        <v>0</v>
      </c>
      <c r="H111" s="159"/>
      <c r="I111" s="158">
        <f t="shared" si="1"/>
        <v>0</v>
      </c>
      <c r="J111" s="159"/>
      <c r="K111" s="158">
        <f t="shared" si="2"/>
        <v>0</v>
      </c>
      <c r="L111" s="158">
        <v>21</v>
      </c>
      <c r="M111" s="158">
        <f t="shared" si="3"/>
        <v>0</v>
      </c>
      <c r="N111" s="157">
        <v>0</v>
      </c>
      <c r="O111" s="157">
        <f t="shared" si="4"/>
        <v>0</v>
      </c>
      <c r="P111" s="157">
        <v>0</v>
      </c>
      <c r="Q111" s="157">
        <f t="shared" si="5"/>
        <v>0</v>
      </c>
      <c r="R111" s="158"/>
      <c r="S111" s="158" t="s">
        <v>122</v>
      </c>
      <c r="T111" s="158" t="s">
        <v>122</v>
      </c>
      <c r="U111" s="158">
        <v>0.36</v>
      </c>
      <c r="V111" s="158">
        <f t="shared" si="6"/>
        <v>1.16</v>
      </c>
      <c r="W111" s="158"/>
      <c r="X111" s="158" t="s">
        <v>235</v>
      </c>
      <c r="Y111" s="148"/>
      <c r="Z111" s="148"/>
      <c r="AA111" s="148"/>
      <c r="AB111" s="148"/>
      <c r="AC111" s="148"/>
      <c r="AD111" s="148"/>
      <c r="AE111" s="148"/>
      <c r="AF111" s="148"/>
      <c r="AG111" s="148" t="s">
        <v>236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33" ht="12.75">
      <c r="A112" s="164" t="s">
        <v>111</v>
      </c>
      <c r="B112" s="165" t="s">
        <v>84</v>
      </c>
      <c r="C112" s="181" t="s">
        <v>29</v>
      </c>
      <c r="D112" s="166"/>
      <c r="E112" s="167"/>
      <c r="F112" s="168"/>
      <c r="G112" s="169">
        <f>SUMIF(AG113:AG115,"&lt;&gt;NOR",G113:G115)</f>
        <v>0</v>
      </c>
      <c r="H112" s="163"/>
      <c r="I112" s="163">
        <f>SUM(I113:I114)</f>
        <v>0</v>
      </c>
      <c r="J112" s="163"/>
      <c r="K112" s="163">
        <f>SUM(K113:K114)</f>
        <v>0</v>
      </c>
      <c r="L112" s="163"/>
      <c r="M112" s="163">
        <f>SUM(M113:M114)</f>
        <v>0</v>
      </c>
      <c r="N112" s="162"/>
      <c r="O112" s="162">
        <f>SUM(O113:O114)</f>
        <v>0</v>
      </c>
      <c r="P112" s="162"/>
      <c r="Q112" s="162">
        <f>SUM(Q113:Q114)</f>
        <v>0</v>
      </c>
      <c r="R112" s="163"/>
      <c r="S112" s="163"/>
      <c r="T112" s="163"/>
      <c r="U112" s="163"/>
      <c r="V112" s="163">
        <f>SUM(V113:V114)</f>
        <v>0</v>
      </c>
      <c r="W112" s="163"/>
      <c r="X112" s="163"/>
      <c r="AG112" t="s">
        <v>112</v>
      </c>
    </row>
    <row r="113" spans="1:60" ht="12.75" outlineLevel="1">
      <c r="A113" s="175">
        <v>43</v>
      </c>
      <c r="B113" s="176" t="s">
        <v>247</v>
      </c>
      <c r="C113" s="182" t="s">
        <v>248</v>
      </c>
      <c r="D113" s="177" t="s">
        <v>249</v>
      </c>
      <c r="E113" s="178">
        <v>1</v>
      </c>
      <c r="F113" s="193"/>
      <c r="G113" s="179">
        <f>ROUND(E113*F113,2)</f>
        <v>0</v>
      </c>
      <c r="H113" s="159"/>
      <c r="I113" s="158">
        <f>ROUND(E113*H113,2)</f>
        <v>0</v>
      </c>
      <c r="J113" s="159"/>
      <c r="K113" s="158">
        <f>ROUND(E113*J113,2)</f>
        <v>0</v>
      </c>
      <c r="L113" s="158">
        <v>21</v>
      </c>
      <c r="M113" s="158">
        <f>G113*(1+L113/100)</f>
        <v>0</v>
      </c>
      <c r="N113" s="157">
        <v>0</v>
      </c>
      <c r="O113" s="157">
        <f>ROUND(E113*N113,2)</f>
        <v>0</v>
      </c>
      <c r="P113" s="157">
        <v>0</v>
      </c>
      <c r="Q113" s="157">
        <f>ROUND(E113*P113,2)</f>
        <v>0</v>
      </c>
      <c r="R113" s="158"/>
      <c r="S113" s="158" t="s">
        <v>122</v>
      </c>
      <c r="T113" s="158" t="s">
        <v>116</v>
      </c>
      <c r="U113" s="158">
        <v>0</v>
      </c>
      <c r="V113" s="158">
        <f>ROUND(E113*U113,2)</f>
        <v>0</v>
      </c>
      <c r="W113" s="158"/>
      <c r="X113" s="158" t="s">
        <v>250</v>
      </c>
      <c r="Y113" s="148"/>
      <c r="Z113" s="148"/>
      <c r="AA113" s="148"/>
      <c r="AB113" s="148"/>
      <c r="AC113" s="148"/>
      <c r="AD113" s="148"/>
      <c r="AE113" s="148"/>
      <c r="AF113" s="148"/>
      <c r="AG113" s="148" t="s">
        <v>251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ht="12.75" outlineLevel="1">
      <c r="A114" s="170">
        <v>44</v>
      </c>
      <c r="B114" s="171" t="s">
        <v>252</v>
      </c>
      <c r="C114" s="183" t="s">
        <v>253</v>
      </c>
      <c r="D114" s="172" t="s">
        <v>249</v>
      </c>
      <c r="E114" s="173">
        <v>1</v>
      </c>
      <c r="F114" s="194"/>
      <c r="G114" s="174">
        <f>ROUND(E114*F114,2)</f>
        <v>0</v>
      </c>
      <c r="H114" s="159"/>
      <c r="I114" s="158">
        <f>ROUND(E114*H114,2)</f>
        <v>0</v>
      </c>
      <c r="J114" s="159"/>
      <c r="K114" s="158">
        <f>ROUND(E114*J114,2)</f>
        <v>0</v>
      </c>
      <c r="L114" s="158">
        <v>21</v>
      </c>
      <c r="M114" s="158">
        <f>G114*(1+L114/100)</f>
        <v>0</v>
      </c>
      <c r="N114" s="157">
        <v>0</v>
      </c>
      <c r="O114" s="157">
        <f>ROUND(E114*N114,2)</f>
        <v>0</v>
      </c>
      <c r="P114" s="157">
        <v>0</v>
      </c>
      <c r="Q114" s="157">
        <f>ROUND(E114*P114,2)</f>
        <v>0</v>
      </c>
      <c r="R114" s="158"/>
      <c r="S114" s="158" t="s">
        <v>122</v>
      </c>
      <c r="T114" s="158" t="s">
        <v>116</v>
      </c>
      <c r="U114" s="158">
        <v>0</v>
      </c>
      <c r="V114" s="158">
        <f>ROUND(E114*U114,2)</f>
        <v>0</v>
      </c>
      <c r="W114" s="158"/>
      <c r="X114" s="158" t="s">
        <v>250</v>
      </c>
      <c r="Y114" s="148"/>
      <c r="Z114" s="148"/>
      <c r="AA114" s="148"/>
      <c r="AB114" s="148"/>
      <c r="AC114" s="148"/>
      <c r="AD114" s="148"/>
      <c r="AE114" s="148"/>
      <c r="AF114" s="148"/>
      <c r="AG114" s="148" t="s">
        <v>251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33" ht="12.75">
      <c r="A115" s="188">
        <v>45</v>
      </c>
      <c r="B115" s="189" t="s">
        <v>84</v>
      </c>
      <c r="C115" s="190" t="s">
        <v>256</v>
      </c>
      <c r="D115" s="191" t="s">
        <v>193</v>
      </c>
      <c r="E115" s="188">
        <v>30</v>
      </c>
      <c r="F115" s="199"/>
      <c r="G115" s="192">
        <f>ROUND(E115*F115,2)</f>
        <v>0</v>
      </c>
      <c r="H115" s="3"/>
      <c r="I115" s="3">
        <f>ROUND(E115*H115,2)</f>
        <v>0</v>
      </c>
      <c r="J115" s="3"/>
      <c r="K115" s="3">
        <f>ROUND(E115*J115,2)</f>
        <v>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AE115">
        <v>15</v>
      </c>
      <c r="AF115">
        <v>21</v>
      </c>
      <c r="AG115" t="s">
        <v>98</v>
      </c>
    </row>
    <row r="116" spans="1:33" ht="12.75">
      <c r="A116" s="151"/>
      <c r="B116" s="152" t="s">
        <v>31</v>
      </c>
      <c r="C116" s="186"/>
      <c r="D116" s="153"/>
      <c r="E116" s="154"/>
      <c r="F116" s="154"/>
      <c r="G116" s="180">
        <f>G8+G10+G20+G26+G34+G44+G47+G51+G70+G72+G78+G81+G85+G99+G105+G112</f>
        <v>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AE116">
        <f>SUMIF(L7:L114,AE115,G7:G114)</f>
        <v>0</v>
      </c>
      <c r="AF116">
        <f>SUMIF(L7:L114,AF115,G7:G114)</f>
        <v>0</v>
      </c>
      <c r="AG116" t="s">
        <v>254</v>
      </c>
    </row>
    <row r="117" spans="1:24" ht="12.75">
      <c r="A117" s="3"/>
      <c r="B117" s="4"/>
      <c r="C117" s="185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>
      <c r="A118" s="3"/>
      <c r="B118" s="4"/>
      <c r="C118" s="185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>
      <c r="A119" s="3"/>
      <c r="B119" s="4"/>
      <c r="C119" s="185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3:33" ht="12.75">
      <c r="C120" s="187"/>
      <c r="D120" s="10"/>
      <c r="AG120" t="s">
        <v>255</v>
      </c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</sheetData>
  <sheetProtection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fitToHeight="0" fitToWidth="1"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50390625" style="0" bestFit="1" customWidth="1"/>
    <col min="2" max="2" width="12.125" style="0" bestFit="1" customWidth="1"/>
    <col min="3" max="3" width="51.50390625" style="0" customWidth="1"/>
    <col min="4" max="4" width="3.50390625" style="0" bestFit="1" customWidth="1"/>
    <col min="5" max="5" width="8.375" style="0" bestFit="1" customWidth="1"/>
    <col min="6" max="6" width="9.50390625" style="0" bestFit="1" customWidth="1"/>
    <col min="7" max="7" width="11.625" style="0" bestFit="1" customWidth="1"/>
  </cols>
  <sheetData>
    <row r="1" spans="1:7" ht="15">
      <c r="A1" s="325" t="s">
        <v>280</v>
      </c>
      <c r="B1" s="325"/>
      <c r="C1" s="325"/>
      <c r="D1" s="325"/>
      <c r="E1" s="325"/>
      <c r="F1" s="325"/>
      <c r="G1" s="325"/>
    </row>
    <row r="2" spans="1:7" ht="12.75">
      <c r="A2" s="204" t="s">
        <v>8</v>
      </c>
      <c r="B2" s="49" t="s">
        <v>281</v>
      </c>
      <c r="C2" s="319" t="s">
        <v>278</v>
      </c>
      <c r="D2" s="320"/>
      <c r="E2" s="320"/>
      <c r="F2" s="320"/>
      <c r="G2" s="321"/>
    </row>
    <row r="3" spans="1:7" ht="12.75">
      <c r="A3" s="204" t="s">
        <v>9</v>
      </c>
      <c r="B3" s="49" t="s">
        <v>282</v>
      </c>
      <c r="C3" s="319" t="s">
        <v>283</v>
      </c>
      <c r="D3" s="320"/>
      <c r="E3" s="320"/>
      <c r="F3" s="320"/>
      <c r="G3" s="321"/>
    </row>
    <row r="4" spans="1:7" ht="24.75">
      <c r="A4" s="205" t="s">
        <v>10</v>
      </c>
      <c r="B4" s="206" t="s">
        <v>284</v>
      </c>
      <c r="C4" s="322" t="s">
        <v>280</v>
      </c>
      <c r="D4" s="323"/>
      <c r="E4" s="323"/>
      <c r="F4" s="323"/>
      <c r="G4" s="324"/>
    </row>
    <row r="5" spans="2:4" ht="12.75">
      <c r="B5" s="122"/>
      <c r="C5" s="122"/>
      <c r="D5" s="10"/>
    </row>
    <row r="6" spans="1:7" ht="12.75">
      <c r="A6" s="144" t="s">
        <v>90</v>
      </c>
      <c r="B6" s="146" t="s">
        <v>91</v>
      </c>
      <c r="C6" s="146" t="s">
        <v>92</v>
      </c>
      <c r="D6" s="145" t="s">
        <v>93</v>
      </c>
      <c r="E6" s="144" t="s">
        <v>94</v>
      </c>
      <c r="F6" s="143" t="s">
        <v>95</v>
      </c>
      <c r="G6" s="144" t="s">
        <v>31</v>
      </c>
    </row>
    <row r="7" spans="1:7" ht="12.75">
      <c r="A7" s="3"/>
      <c r="B7" s="4"/>
      <c r="C7" s="4"/>
      <c r="D7" s="6"/>
      <c r="E7" s="149"/>
      <c r="F7" s="150"/>
      <c r="G7" s="150"/>
    </row>
    <row r="8" spans="1:7" ht="12.75">
      <c r="A8" s="207" t="s">
        <v>111</v>
      </c>
      <c r="B8" s="208" t="s">
        <v>41</v>
      </c>
      <c r="C8" s="209" t="s">
        <v>285</v>
      </c>
      <c r="D8" s="210"/>
      <c r="E8" s="211"/>
      <c r="F8" s="212"/>
      <c r="G8" s="213">
        <f>SUM(G9:G9)</f>
        <v>0</v>
      </c>
    </row>
    <row r="9" spans="1:7" ht="51">
      <c r="A9" s="188">
        <v>1</v>
      </c>
      <c r="B9" s="214" t="s">
        <v>286</v>
      </c>
      <c r="C9" s="215" t="s">
        <v>287</v>
      </c>
      <c r="D9" s="216" t="s">
        <v>134</v>
      </c>
      <c r="E9" s="217">
        <v>1</v>
      </c>
      <c r="F9" s="218"/>
      <c r="G9" s="219">
        <f>E9*F9</f>
        <v>0</v>
      </c>
    </row>
    <row r="10" spans="1:7" ht="12.75">
      <c r="A10" s="220" t="s">
        <v>111</v>
      </c>
      <c r="B10" s="221" t="s">
        <v>288</v>
      </c>
      <c r="C10" s="222" t="s">
        <v>289</v>
      </c>
      <c r="D10" s="223"/>
      <c r="E10" s="224"/>
      <c r="F10" s="225"/>
      <c r="G10" s="226">
        <f>SUM(G11:G11)</f>
        <v>0</v>
      </c>
    </row>
    <row r="11" spans="1:7" ht="12.75">
      <c r="A11" s="188">
        <v>2</v>
      </c>
      <c r="B11" s="189" t="s">
        <v>290</v>
      </c>
      <c r="C11" s="215" t="s">
        <v>291</v>
      </c>
      <c r="D11" s="216" t="s">
        <v>134</v>
      </c>
      <c r="E11" s="217">
        <v>1</v>
      </c>
      <c r="F11" s="218"/>
      <c r="G11" s="219">
        <f>E11*F11</f>
        <v>0</v>
      </c>
    </row>
    <row r="12" spans="1:7" ht="12.75">
      <c r="A12" s="220" t="s">
        <v>111</v>
      </c>
      <c r="B12" s="221" t="s">
        <v>292</v>
      </c>
      <c r="C12" s="222" t="s">
        <v>293</v>
      </c>
      <c r="D12" s="223"/>
      <c r="E12" s="224"/>
      <c r="F12" s="225"/>
      <c r="G12" s="226">
        <f>SUM(G13:G15)</f>
        <v>0</v>
      </c>
    </row>
    <row r="13" spans="1:7" ht="12.75">
      <c r="A13" s="188">
        <v>3</v>
      </c>
      <c r="B13" s="189" t="s">
        <v>294</v>
      </c>
      <c r="C13" s="215" t="s">
        <v>295</v>
      </c>
      <c r="D13" s="216" t="s">
        <v>134</v>
      </c>
      <c r="E13" s="227">
        <v>1</v>
      </c>
      <c r="F13" s="218"/>
      <c r="G13" s="219">
        <f>E13*F13</f>
        <v>0</v>
      </c>
    </row>
    <row r="14" spans="1:7" ht="12.75">
      <c r="A14" s="188">
        <v>4</v>
      </c>
      <c r="B14" s="189" t="s">
        <v>296</v>
      </c>
      <c r="C14" s="215" t="s">
        <v>297</v>
      </c>
      <c r="D14" s="216" t="s">
        <v>134</v>
      </c>
      <c r="E14" s="227">
        <v>1</v>
      </c>
      <c r="F14" s="218"/>
      <c r="G14" s="219">
        <f>E14*F14</f>
        <v>0</v>
      </c>
    </row>
    <row r="15" spans="1:7" ht="12.75">
      <c r="A15" s="188">
        <v>5</v>
      </c>
      <c r="B15" s="189" t="s">
        <v>298</v>
      </c>
      <c r="C15" s="215" t="s">
        <v>299</v>
      </c>
      <c r="D15" s="216" t="s">
        <v>134</v>
      </c>
      <c r="E15" s="217">
        <v>1</v>
      </c>
      <c r="F15" s="218"/>
      <c r="G15" s="219">
        <f>E15*F15</f>
        <v>0</v>
      </c>
    </row>
    <row r="16" spans="1:7" ht="12.75">
      <c r="A16" s="220" t="s">
        <v>111</v>
      </c>
      <c r="B16" s="221" t="s">
        <v>300</v>
      </c>
      <c r="C16" s="222" t="s">
        <v>301</v>
      </c>
      <c r="D16" s="223"/>
      <c r="E16" s="224"/>
      <c r="F16" s="225"/>
      <c r="G16" s="226">
        <f>SUM(G17:G18)</f>
        <v>0</v>
      </c>
    </row>
    <row r="17" spans="1:7" ht="12.75">
      <c r="A17" s="188">
        <v>6</v>
      </c>
      <c r="B17" s="189" t="s">
        <v>302</v>
      </c>
      <c r="C17" s="228" t="s">
        <v>303</v>
      </c>
      <c r="D17" s="216" t="s">
        <v>134</v>
      </c>
      <c r="E17" s="217">
        <v>12</v>
      </c>
      <c r="F17" s="218"/>
      <c r="G17" s="219">
        <f>E17*F17</f>
        <v>0</v>
      </c>
    </row>
    <row r="18" spans="1:7" ht="12.75">
      <c r="A18" s="188">
        <v>7</v>
      </c>
      <c r="B18" s="189" t="s">
        <v>304</v>
      </c>
      <c r="C18" s="228" t="s">
        <v>305</v>
      </c>
      <c r="D18" s="216" t="s">
        <v>134</v>
      </c>
      <c r="E18" s="217">
        <v>10</v>
      </c>
      <c r="F18" s="218"/>
      <c r="G18" s="219">
        <f>E18*F18</f>
        <v>0</v>
      </c>
    </row>
    <row r="19" spans="1:7" ht="12.75">
      <c r="A19" s="220" t="s">
        <v>111</v>
      </c>
      <c r="B19" s="221" t="s">
        <v>306</v>
      </c>
      <c r="C19" s="222" t="s">
        <v>307</v>
      </c>
      <c r="D19" s="223"/>
      <c r="E19" s="224"/>
      <c r="F19" s="225"/>
      <c r="G19" s="226">
        <f>SUM(G20:G23)</f>
        <v>0</v>
      </c>
    </row>
    <row r="20" spans="1:7" ht="20.25">
      <c r="A20" s="188">
        <v>8</v>
      </c>
      <c r="B20" s="189" t="s">
        <v>308</v>
      </c>
      <c r="C20" s="215" t="s">
        <v>309</v>
      </c>
      <c r="D20" s="216" t="s">
        <v>134</v>
      </c>
      <c r="E20" s="217">
        <v>2</v>
      </c>
      <c r="F20" s="218"/>
      <c r="G20" s="219">
        <f>E20*F20</f>
        <v>0</v>
      </c>
    </row>
    <row r="21" spans="1:7" ht="20.25">
      <c r="A21" s="229">
        <v>9</v>
      </c>
      <c r="B21" s="230" t="s">
        <v>310</v>
      </c>
      <c r="C21" s="215" t="s">
        <v>311</v>
      </c>
      <c r="D21" s="231" t="s">
        <v>134</v>
      </c>
      <c r="E21" s="227">
        <v>1</v>
      </c>
      <c r="F21" s="218"/>
      <c r="G21" s="219">
        <f>E21*F21</f>
        <v>0</v>
      </c>
    </row>
    <row r="22" spans="1:7" ht="20.25">
      <c r="A22" s="229">
        <v>10</v>
      </c>
      <c r="B22" s="189" t="s">
        <v>312</v>
      </c>
      <c r="C22" s="215" t="s">
        <v>313</v>
      </c>
      <c r="D22" s="231" t="s">
        <v>134</v>
      </c>
      <c r="E22" s="227">
        <v>1</v>
      </c>
      <c r="F22" s="218"/>
      <c r="G22" s="219">
        <f>E22*F22</f>
        <v>0</v>
      </c>
    </row>
    <row r="23" spans="1:7" ht="20.25">
      <c r="A23" s="229">
        <v>11</v>
      </c>
      <c r="B23" s="189" t="s">
        <v>312</v>
      </c>
      <c r="C23" s="215" t="s">
        <v>314</v>
      </c>
      <c r="D23" s="231" t="s">
        <v>134</v>
      </c>
      <c r="E23" s="227">
        <v>1</v>
      </c>
      <c r="F23" s="218"/>
      <c r="G23" s="219">
        <f>E23*F23</f>
        <v>0</v>
      </c>
    </row>
    <row r="24" spans="1:7" ht="12.75">
      <c r="A24" s="207" t="s">
        <v>111</v>
      </c>
      <c r="B24" s="208" t="s">
        <v>315</v>
      </c>
      <c r="C24" s="209" t="s">
        <v>316</v>
      </c>
      <c r="D24" s="210"/>
      <c r="E24" s="211"/>
      <c r="F24" s="212"/>
      <c r="G24" s="213">
        <f>SUM(G25:G25)</f>
        <v>0</v>
      </c>
    </row>
    <row r="25" spans="1:7" ht="12.75">
      <c r="A25" s="229">
        <v>12</v>
      </c>
      <c r="B25" s="230" t="s">
        <v>317</v>
      </c>
      <c r="C25" s="232" t="s">
        <v>318</v>
      </c>
      <c r="D25" s="231" t="s">
        <v>134</v>
      </c>
      <c r="E25" s="227">
        <v>2</v>
      </c>
      <c r="F25" s="218"/>
      <c r="G25" s="219">
        <f>E25*F25</f>
        <v>0</v>
      </c>
    </row>
    <row r="26" spans="1:7" ht="12.75">
      <c r="A26" s="207" t="s">
        <v>111</v>
      </c>
      <c r="B26" s="208" t="s">
        <v>319</v>
      </c>
      <c r="C26" s="209" t="s">
        <v>320</v>
      </c>
      <c r="D26" s="210"/>
      <c r="E26" s="211"/>
      <c r="F26" s="212"/>
      <c r="G26" s="213">
        <f>SUM(G27:G39)</f>
        <v>0</v>
      </c>
    </row>
    <row r="27" spans="1:7" ht="20.25">
      <c r="A27" s="188">
        <v>13</v>
      </c>
      <c r="B27" s="189" t="s">
        <v>321</v>
      </c>
      <c r="C27" s="215" t="s">
        <v>322</v>
      </c>
      <c r="D27" s="216" t="s">
        <v>153</v>
      </c>
      <c r="E27" s="217">
        <v>43</v>
      </c>
      <c r="F27" s="218"/>
      <c r="G27" s="219">
        <f aca="true" t="shared" si="0" ref="G27:G39">E27*F27</f>
        <v>0</v>
      </c>
    </row>
    <row r="28" spans="1:7" ht="20.25">
      <c r="A28" s="188">
        <v>14</v>
      </c>
      <c r="B28" s="189" t="s">
        <v>323</v>
      </c>
      <c r="C28" s="233" t="s">
        <v>324</v>
      </c>
      <c r="D28" s="216" t="s">
        <v>153</v>
      </c>
      <c r="E28" s="217">
        <v>1</v>
      </c>
      <c r="F28" s="218"/>
      <c r="G28" s="219">
        <f t="shared" si="0"/>
        <v>0</v>
      </c>
    </row>
    <row r="29" spans="1:7" ht="20.25">
      <c r="A29" s="188">
        <v>15</v>
      </c>
      <c r="B29" s="189" t="s">
        <v>325</v>
      </c>
      <c r="C29" s="233" t="s">
        <v>326</v>
      </c>
      <c r="D29" s="216" t="s">
        <v>153</v>
      </c>
      <c r="E29" s="217">
        <v>8</v>
      </c>
      <c r="F29" s="218"/>
      <c r="G29" s="219">
        <f t="shared" si="0"/>
        <v>0</v>
      </c>
    </row>
    <row r="30" spans="1:7" ht="20.25">
      <c r="A30" s="188">
        <v>16</v>
      </c>
      <c r="B30" s="189" t="s">
        <v>327</v>
      </c>
      <c r="C30" s="215" t="s">
        <v>328</v>
      </c>
      <c r="D30" s="216" t="s">
        <v>153</v>
      </c>
      <c r="E30" s="217">
        <v>20</v>
      </c>
      <c r="F30" s="218"/>
      <c r="G30" s="219">
        <f t="shared" si="0"/>
        <v>0</v>
      </c>
    </row>
    <row r="31" spans="1:7" ht="20.25">
      <c r="A31" s="188">
        <v>17</v>
      </c>
      <c r="B31" s="189" t="s">
        <v>329</v>
      </c>
      <c r="C31" s="215" t="s">
        <v>330</v>
      </c>
      <c r="D31" s="216" t="s">
        <v>153</v>
      </c>
      <c r="E31" s="217">
        <v>12</v>
      </c>
      <c r="F31" s="218"/>
      <c r="G31" s="219">
        <f t="shared" si="0"/>
        <v>0</v>
      </c>
    </row>
    <row r="32" spans="1:7" ht="20.25">
      <c r="A32" s="188">
        <v>18</v>
      </c>
      <c r="B32" s="189" t="s">
        <v>331</v>
      </c>
      <c r="C32" s="215" t="s">
        <v>332</v>
      </c>
      <c r="D32" s="216" t="s">
        <v>153</v>
      </c>
      <c r="E32" s="217">
        <v>18</v>
      </c>
      <c r="F32" s="218"/>
      <c r="G32" s="219">
        <f t="shared" si="0"/>
        <v>0</v>
      </c>
    </row>
    <row r="33" spans="1:7" ht="20.25">
      <c r="A33" s="188">
        <v>19</v>
      </c>
      <c r="B33" s="189" t="s">
        <v>333</v>
      </c>
      <c r="C33" s="215" t="s">
        <v>334</v>
      </c>
      <c r="D33" s="216" t="s">
        <v>153</v>
      </c>
      <c r="E33" s="217">
        <v>3</v>
      </c>
      <c r="F33" s="218"/>
      <c r="G33" s="219">
        <f t="shared" si="0"/>
        <v>0</v>
      </c>
    </row>
    <row r="34" spans="1:7" ht="20.25">
      <c r="A34" s="188">
        <v>20</v>
      </c>
      <c r="B34" s="189" t="s">
        <v>335</v>
      </c>
      <c r="C34" s="215" t="s">
        <v>336</v>
      </c>
      <c r="D34" s="216" t="s">
        <v>153</v>
      </c>
      <c r="E34" s="217">
        <v>8</v>
      </c>
      <c r="F34" s="218"/>
      <c r="G34" s="219">
        <f t="shared" si="0"/>
        <v>0</v>
      </c>
    </row>
    <row r="35" spans="1:7" ht="20.25">
      <c r="A35" s="188">
        <v>21</v>
      </c>
      <c r="B35" s="189" t="s">
        <v>337</v>
      </c>
      <c r="C35" s="215" t="s">
        <v>338</v>
      </c>
      <c r="D35" s="216" t="s">
        <v>153</v>
      </c>
      <c r="E35" s="217">
        <v>3</v>
      </c>
      <c r="F35" s="218"/>
      <c r="G35" s="219">
        <f t="shared" si="0"/>
        <v>0</v>
      </c>
    </row>
    <row r="36" spans="1:7" ht="20.25">
      <c r="A36" s="188">
        <v>22</v>
      </c>
      <c r="B36" s="189" t="s">
        <v>339</v>
      </c>
      <c r="C36" s="215" t="s">
        <v>340</v>
      </c>
      <c r="D36" s="216" t="s">
        <v>153</v>
      </c>
      <c r="E36" s="217">
        <v>3</v>
      </c>
      <c r="F36" s="218"/>
      <c r="G36" s="219">
        <f t="shared" si="0"/>
        <v>0</v>
      </c>
    </row>
    <row r="37" spans="1:7" ht="20.25">
      <c r="A37" s="188">
        <v>23</v>
      </c>
      <c r="B37" s="189" t="s">
        <v>341</v>
      </c>
      <c r="C37" s="215" t="s">
        <v>342</v>
      </c>
      <c r="D37" s="216" t="s">
        <v>153</v>
      </c>
      <c r="E37" s="227">
        <v>4</v>
      </c>
      <c r="F37" s="218"/>
      <c r="G37" s="219">
        <f t="shared" si="0"/>
        <v>0</v>
      </c>
    </row>
    <row r="38" spans="1:7" ht="20.25">
      <c r="A38" s="188">
        <v>24</v>
      </c>
      <c r="B38" s="189" t="s">
        <v>343</v>
      </c>
      <c r="C38" s="215" t="s">
        <v>344</v>
      </c>
      <c r="D38" s="216" t="s">
        <v>153</v>
      </c>
      <c r="E38" s="217">
        <v>4</v>
      </c>
      <c r="F38" s="218"/>
      <c r="G38" s="219">
        <f t="shared" si="0"/>
        <v>0</v>
      </c>
    </row>
    <row r="39" spans="1:7" ht="20.25">
      <c r="A39" s="188">
        <v>25</v>
      </c>
      <c r="B39" s="189" t="s">
        <v>343</v>
      </c>
      <c r="C39" s="215" t="s">
        <v>345</v>
      </c>
      <c r="D39" s="216" t="s">
        <v>153</v>
      </c>
      <c r="E39" s="217">
        <v>2</v>
      </c>
      <c r="F39" s="218"/>
      <c r="G39" s="219">
        <f t="shared" si="0"/>
        <v>0</v>
      </c>
    </row>
    <row r="40" spans="1:7" ht="12.75">
      <c r="A40" s="207" t="s">
        <v>111</v>
      </c>
      <c r="B40" s="208" t="s">
        <v>346</v>
      </c>
      <c r="C40" s="209" t="s">
        <v>347</v>
      </c>
      <c r="D40" s="210"/>
      <c r="E40" s="211"/>
      <c r="F40" s="212"/>
      <c r="G40" s="213">
        <f>SUM(G41:G41)</f>
        <v>0</v>
      </c>
    </row>
    <row r="41" spans="1:7" ht="20.25">
      <c r="A41" s="188">
        <v>26</v>
      </c>
      <c r="B41" s="189" t="s">
        <v>348</v>
      </c>
      <c r="C41" s="234" t="s">
        <v>349</v>
      </c>
      <c r="D41" s="216" t="s">
        <v>129</v>
      </c>
      <c r="E41" s="217">
        <v>273</v>
      </c>
      <c r="F41" s="218"/>
      <c r="G41" s="219">
        <f>E41*F41</f>
        <v>0</v>
      </c>
    </row>
    <row r="42" spans="1:7" ht="12.75">
      <c r="A42" s="235" t="s">
        <v>111</v>
      </c>
      <c r="B42" s="236" t="s">
        <v>85</v>
      </c>
      <c r="C42" s="237" t="s">
        <v>30</v>
      </c>
      <c r="D42" s="238"/>
      <c r="E42" s="239"/>
      <c r="F42" s="240"/>
      <c r="G42" s="241">
        <f>SUM(G43:G48)</f>
        <v>0</v>
      </c>
    </row>
    <row r="43" spans="1:7" ht="12.75">
      <c r="A43" s="188">
        <v>27</v>
      </c>
      <c r="B43" s="189" t="s">
        <v>350</v>
      </c>
      <c r="C43" s="234" t="s">
        <v>351</v>
      </c>
      <c r="D43" s="242" t="s">
        <v>231</v>
      </c>
      <c r="E43" s="217">
        <v>8</v>
      </c>
      <c r="F43" s="218"/>
      <c r="G43" s="219">
        <f aca="true" t="shared" si="1" ref="G43:G59">E43*F43</f>
        <v>0</v>
      </c>
    </row>
    <row r="44" spans="1:7" ht="12.75">
      <c r="A44" s="188">
        <v>28</v>
      </c>
      <c r="B44" s="189" t="s">
        <v>352</v>
      </c>
      <c r="C44" s="234" t="s">
        <v>353</v>
      </c>
      <c r="D44" s="242" t="s">
        <v>231</v>
      </c>
      <c r="E44" s="217">
        <v>4</v>
      </c>
      <c r="F44" s="218"/>
      <c r="G44" s="219">
        <f t="shared" si="1"/>
        <v>0</v>
      </c>
    </row>
    <row r="45" spans="1:7" ht="12.75">
      <c r="A45" s="188">
        <v>29</v>
      </c>
      <c r="B45" s="189" t="s">
        <v>354</v>
      </c>
      <c r="C45" s="234" t="s">
        <v>355</v>
      </c>
      <c r="D45" s="242" t="s">
        <v>231</v>
      </c>
      <c r="E45" s="217">
        <v>4</v>
      </c>
      <c r="F45" s="218"/>
      <c r="G45" s="219">
        <f t="shared" si="1"/>
        <v>0</v>
      </c>
    </row>
    <row r="46" spans="1:7" ht="12.75">
      <c r="A46" s="188">
        <v>30</v>
      </c>
      <c r="B46" s="189" t="s">
        <v>356</v>
      </c>
      <c r="C46" s="234" t="s">
        <v>357</v>
      </c>
      <c r="D46" s="242" t="s">
        <v>134</v>
      </c>
      <c r="E46" s="217">
        <v>1</v>
      </c>
      <c r="F46" s="218"/>
      <c r="G46" s="219">
        <f t="shared" si="1"/>
        <v>0</v>
      </c>
    </row>
    <row r="47" spans="1:7" ht="12.75">
      <c r="A47" s="188">
        <v>31</v>
      </c>
      <c r="B47" s="189" t="s">
        <v>358</v>
      </c>
      <c r="C47" s="234" t="s">
        <v>359</v>
      </c>
      <c r="D47" s="242" t="s">
        <v>134</v>
      </c>
      <c r="E47" s="217">
        <v>1</v>
      </c>
      <c r="F47" s="218"/>
      <c r="G47" s="219">
        <f t="shared" si="1"/>
        <v>0</v>
      </c>
    </row>
    <row r="48" spans="1:7" ht="12.75">
      <c r="A48" s="188">
        <v>32</v>
      </c>
      <c r="B48" s="189" t="s">
        <v>360</v>
      </c>
      <c r="C48" s="234" t="s">
        <v>361</v>
      </c>
      <c r="D48" s="242" t="s">
        <v>134</v>
      </c>
      <c r="E48" s="217">
        <v>1</v>
      </c>
      <c r="F48" s="218"/>
      <c r="G48" s="219">
        <f t="shared" si="1"/>
        <v>0</v>
      </c>
    </row>
    <row r="49" spans="1:7" ht="12.75">
      <c r="A49" s="207" t="s">
        <v>111</v>
      </c>
      <c r="B49" s="208" t="s">
        <v>84</v>
      </c>
      <c r="C49" s="209" t="s">
        <v>29</v>
      </c>
      <c r="D49" s="210"/>
      <c r="E49" s="211"/>
      <c r="F49" s="212"/>
      <c r="G49" s="213">
        <f>SUM(G50:G59)</f>
        <v>0</v>
      </c>
    </row>
    <row r="50" spans="1:7" ht="12.75">
      <c r="A50" s="188">
        <v>33</v>
      </c>
      <c r="B50" s="189" t="s">
        <v>362</v>
      </c>
      <c r="C50" s="234" t="s">
        <v>363</v>
      </c>
      <c r="D50" s="242" t="s">
        <v>137</v>
      </c>
      <c r="E50" s="217">
        <v>3</v>
      </c>
      <c r="F50" s="218"/>
      <c r="G50" s="219">
        <f t="shared" si="1"/>
        <v>0</v>
      </c>
    </row>
    <row r="51" spans="1:7" ht="12.75">
      <c r="A51" s="188">
        <v>34</v>
      </c>
      <c r="B51" s="189" t="s">
        <v>364</v>
      </c>
      <c r="C51" s="234" t="s">
        <v>365</v>
      </c>
      <c r="D51" s="242" t="s">
        <v>134</v>
      </c>
      <c r="E51" s="217">
        <v>1</v>
      </c>
      <c r="F51" s="218"/>
      <c r="G51" s="219">
        <f t="shared" si="1"/>
        <v>0</v>
      </c>
    </row>
    <row r="52" spans="1:7" ht="12.75">
      <c r="A52" s="188">
        <v>35</v>
      </c>
      <c r="B52" s="189" t="s">
        <v>366</v>
      </c>
      <c r="C52" s="234" t="s">
        <v>367</v>
      </c>
      <c r="D52" s="242" t="s">
        <v>134</v>
      </c>
      <c r="E52" s="217">
        <v>1</v>
      </c>
      <c r="F52" s="218"/>
      <c r="G52" s="219">
        <f t="shared" si="1"/>
        <v>0</v>
      </c>
    </row>
    <row r="53" spans="1:7" ht="20.25">
      <c r="A53" s="188">
        <v>36</v>
      </c>
      <c r="B53" s="189" t="s">
        <v>368</v>
      </c>
      <c r="C53" s="234" t="s">
        <v>369</v>
      </c>
      <c r="D53" s="242" t="s">
        <v>134</v>
      </c>
      <c r="E53" s="217">
        <v>1</v>
      </c>
      <c r="F53" s="218"/>
      <c r="G53" s="219">
        <f t="shared" si="1"/>
        <v>0</v>
      </c>
    </row>
    <row r="54" spans="1:7" ht="12.75">
      <c r="A54" s="188">
        <v>37</v>
      </c>
      <c r="B54" s="189" t="s">
        <v>370</v>
      </c>
      <c r="C54" s="234" t="s">
        <v>371</v>
      </c>
      <c r="D54" s="242" t="s">
        <v>134</v>
      </c>
      <c r="E54" s="217">
        <v>6</v>
      </c>
      <c r="F54" s="218"/>
      <c r="G54" s="219">
        <f t="shared" si="1"/>
        <v>0</v>
      </c>
    </row>
    <row r="55" spans="1:7" ht="12.75">
      <c r="A55" s="188">
        <v>38</v>
      </c>
      <c r="B55" s="189" t="s">
        <v>372</v>
      </c>
      <c r="C55" s="234" t="s">
        <v>373</v>
      </c>
      <c r="D55" s="242" t="s">
        <v>374</v>
      </c>
      <c r="E55" s="217">
        <v>6</v>
      </c>
      <c r="F55" s="218"/>
      <c r="G55" s="219">
        <f t="shared" si="1"/>
        <v>0</v>
      </c>
    </row>
    <row r="56" spans="1:7" ht="12.75">
      <c r="A56" s="188">
        <v>39</v>
      </c>
      <c r="B56" s="189" t="s">
        <v>375</v>
      </c>
      <c r="C56" s="234" t="s">
        <v>376</v>
      </c>
      <c r="D56" s="242" t="s">
        <v>134</v>
      </c>
      <c r="E56" s="217">
        <v>1</v>
      </c>
      <c r="F56" s="218"/>
      <c r="G56" s="219">
        <f t="shared" si="1"/>
        <v>0</v>
      </c>
    </row>
    <row r="57" spans="1:7" ht="12.75">
      <c r="A57" s="188">
        <v>40</v>
      </c>
      <c r="B57" s="189" t="s">
        <v>377</v>
      </c>
      <c r="C57" s="234" t="s">
        <v>378</v>
      </c>
      <c r="D57" s="242" t="s">
        <v>134</v>
      </c>
      <c r="E57" s="217">
        <v>1</v>
      </c>
      <c r="F57" s="218"/>
      <c r="G57" s="219">
        <f t="shared" si="1"/>
        <v>0</v>
      </c>
    </row>
    <row r="58" spans="1:7" ht="20.25">
      <c r="A58" s="188">
        <v>41</v>
      </c>
      <c r="B58" s="189" t="s">
        <v>379</v>
      </c>
      <c r="C58" s="234" t="s">
        <v>380</v>
      </c>
      <c r="D58" s="242" t="s">
        <v>231</v>
      </c>
      <c r="E58" s="217">
        <v>8</v>
      </c>
      <c r="F58" s="218"/>
      <c r="G58" s="219">
        <f t="shared" si="1"/>
        <v>0</v>
      </c>
    </row>
    <row r="59" spans="1:7" ht="20.25">
      <c r="A59" s="188">
        <v>42</v>
      </c>
      <c r="B59" s="189" t="s">
        <v>381</v>
      </c>
      <c r="C59" s="234" t="s">
        <v>382</v>
      </c>
      <c r="D59" s="242" t="s">
        <v>231</v>
      </c>
      <c r="E59" s="217">
        <v>8</v>
      </c>
      <c r="F59" s="218"/>
      <c r="G59" s="219">
        <f t="shared" si="1"/>
        <v>0</v>
      </c>
    </row>
    <row r="60" spans="1:7" ht="12.75">
      <c r="A60" s="235"/>
      <c r="B60" s="236" t="s">
        <v>31</v>
      </c>
      <c r="C60" s="237"/>
      <c r="D60" s="243"/>
      <c r="E60" s="244"/>
      <c r="F60" s="244"/>
      <c r="G60" s="245">
        <f>G8+G10+G12+G16+G19+G24+G26+G40+G42+G49</f>
        <v>0</v>
      </c>
    </row>
    <row r="61" spans="1:7" ht="12.75">
      <c r="A61" s="3"/>
      <c r="B61" s="4"/>
      <c r="C61" s="185"/>
      <c r="D61" s="6"/>
      <c r="E61" s="3"/>
      <c r="F61" s="3"/>
      <c r="G61" s="3"/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375" style="3" customWidth="1"/>
    <col min="2" max="2" width="14.50390625" style="3" customWidth="1"/>
    <col min="3" max="3" width="38.375" style="7" customWidth="1"/>
    <col min="4" max="4" width="4.50390625" style="3" customWidth="1"/>
    <col min="5" max="5" width="10.50390625" style="3" customWidth="1"/>
    <col min="6" max="6" width="9.875" style="3" customWidth="1"/>
    <col min="7" max="7" width="12.625" style="3" customWidth="1"/>
    <col min="8" max="16384" width="9.125" style="3" customWidth="1"/>
  </cols>
  <sheetData>
    <row r="1" spans="1:7" ht="15">
      <c r="A1" s="326" t="s">
        <v>7</v>
      </c>
      <c r="B1" s="326"/>
      <c r="C1" s="327"/>
      <c r="D1" s="326"/>
      <c r="E1" s="326"/>
      <c r="F1" s="326"/>
      <c r="G1" s="326"/>
    </row>
    <row r="2" spans="1:7" ht="24.75" customHeight="1">
      <c r="A2" s="50" t="s">
        <v>8</v>
      </c>
      <c r="B2" s="49"/>
      <c r="C2" s="328"/>
      <c r="D2" s="328"/>
      <c r="E2" s="328"/>
      <c r="F2" s="328"/>
      <c r="G2" s="329"/>
    </row>
    <row r="3" spans="1:7" ht="24.75" customHeight="1">
      <c r="A3" s="50" t="s">
        <v>9</v>
      </c>
      <c r="B3" s="49"/>
      <c r="C3" s="328"/>
      <c r="D3" s="328"/>
      <c r="E3" s="328"/>
      <c r="F3" s="328"/>
      <c r="G3" s="329"/>
    </row>
    <row r="4" spans="1:7" ht="24.75" customHeight="1">
      <c r="A4" s="50" t="s">
        <v>10</v>
      </c>
      <c r="B4" s="49"/>
      <c r="C4" s="328"/>
      <c r="D4" s="328"/>
      <c r="E4" s="328"/>
      <c r="F4" s="328"/>
      <c r="G4" s="329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Karel Vévar</cp:lastModifiedBy>
  <cp:lastPrinted>2022-02-14T11:50:33Z</cp:lastPrinted>
  <dcterms:created xsi:type="dcterms:W3CDTF">2009-04-08T07:15:50Z</dcterms:created>
  <dcterms:modified xsi:type="dcterms:W3CDTF">2023-06-15T03:34:33Z</dcterms:modified>
  <cp:category/>
  <cp:version/>
  <cp:contentType/>
  <cp:contentStatus/>
</cp:coreProperties>
</file>