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Mravec-stavby, s.r.o\_01__rozpracované zakázky\2022_003_CEPPRE- Újezd u Brna\Dokumentace realizace Zubní ordinace - Újezd u Brna_06_2022\"/>
    </mc:Choice>
  </mc:AlternateContent>
  <bookViews>
    <workbookView xWindow="360" yWindow="276" windowWidth="18732" windowHeight="12216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Pol'!$A$1:$U$196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86" i="12" l="1"/>
  <c r="F39" i="1" s="1"/>
  <c r="AD186" i="12"/>
  <c r="G39" i="1" s="1"/>
  <c r="G40" i="1" s="1"/>
  <c r="F9" i="12"/>
  <c r="G9" i="12" s="1"/>
  <c r="I9" i="12"/>
  <c r="K9" i="12"/>
  <c r="O9" i="12"/>
  <c r="Q9" i="12"/>
  <c r="U9" i="12"/>
  <c r="U8" i="12" s="1"/>
  <c r="F11" i="12"/>
  <c r="G11" i="12" s="1"/>
  <c r="M11" i="12" s="1"/>
  <c r="I11" i="12"/>
  <c r="K11" i="12"/>
  <c r="O11" i="12"/>
  <c r="Q11" i="12"/>
  <c r="U11" i="12"/>
  <c r="G13" i="12"/>
  <c r="M13" i="12" s="1"/>
  <c r="I13" i="12"/>
  <c r="K13" i="12"/>
  <c r="O13" i="12"/>
  <c r="Q13" i="12"/>
  <c r="U13" i="12"/>
  <c r="F15" i="12"/>
  <c r="G15" i="12"/>
  <c r="M15" i="12" s="1"/>
  <c r="I15" i="12"/>
  <c r="K15" i="12"/>
  <c r="O15" i="12"/>
  <c r="Q15" i="12"/>
  <c r="U15" i="12"/>
  <c r="F17" i="12"/>
  <c r="G17" i="12" s="1"/>
  <c r="I17" i="12"/>
  <c r="K17" i="12"/>
  <c r="O17" i="12"/>
  <c r="O16" i="12" s="1"/>
  <c r="Q17" i="12"/>
  <c r="Q16" i="12" s="1"/>
  <c r="U17" i="12"/>
  <c r="G19" i="12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2" i="12"/>
  <c r="G22" i="12"/>
  <c r="M22" i="12" s="1"/>
  <c r="I22" i="12"/>
  <c r="I21" i="12" s="1"/>
  <c r="K22" i="12"/>
  <c r="O22" i="12"/>
  <c r="Q22" i="12"/>
  <c r="U22" i="12"/>
  <c r="F29" i="12"/>
  <c r="G29" i="12" s="1"/>
  <c r="M29" i="12" s="1"/>
  <c r="I29" i="12"/>
  <c r="K29" i="12"/>
  <c r="O29" i="12"/>
  <c r="Q29" i="12"/>
  <c r="U29" i="12"/>
  <c r="F31" i="12"/>
  <c r="G31" i="12" s="1"/>
  <c r="M31" i="12" s="1"/>
  <c r="I31" i="12"/>
  <c r="K31" i="12"/>
  <c r="O31" i="12"/>
  <c r="Q31" i="12"/>
  <c r="U31" i="12"/>
  <c r="F34" i="12"/>
  <c r="G34" i="12" s="1"/>
  <c r="I34" i="12"/>
  <c r="K34" i="12"/>
  <c r="O34" i="12"/>
  <c r="Q34" i="12"/>
  <c r="Q33" i="12" s="1"/>
  <c r="U34" i="12"/>
  <c r="U33" i="12" s="1"/>
  <c r="F36" i="12"/>
  <c r="G36" i="12" s="1"/>
  <c r="M36" i="12" s="1"/>
  <c r="I36" i="12"/>
  <c r="K36" i="12"/>
  <c r="O36" i="12"/>
  <c r="Q36" i="12"/>
  <c r="U36" i="12"/>
  <c r="F38" i="12"/>
  <c r="G38" i="12" s="1"/>
  <c r="M38" i="12" s="1"/>
  <c r="I38" i="12"/>
  <c r="K38" i="12"/>
  <c r="O38" i="12"/>
  <c r="Q38" i="12"/>
  <c r="U38" i="12"/>
  <c r="F40" i="12"/>
  <c r="G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6" i="12"/>
  <c r="G46" i="12"/>
  <c r="G45" i="12" s="1"/>
  <c r="I52" i="1" s="1"/>
  <c r="I46" i="12"/>
  <c r="I45" i="12" s="1"/>
  <c r="K46" i="12"/>
  <c r="K45" i="12" s="1"/>
  <c r="O46" i="12"/>
  <c r="O45" i="12" s="1"/>
  <c r="Q46" i="12"/>
  <c r="Q45" i="12" s="1"/>
  <c r="U46" i="12"/>
  <c r="U45" i="12" s="1"/>
  <c r="F48" i="12"/>
  <c r="G48" i="12" s="1"/>
  <c r="I48" i="12"/>
  <c r="I47" i="12" s="1"/>
  <c r="K48" i="12"/>
  <c r="K47" i="12" s="1"/>
  <c r="O48" i="12"/>
  <c r="O47" i="12" s="1"/>
  <c r="Q48" i="12"/>
  <c r="Q47" i="12" s="1"/>
  <c r="U48" i="12"/>
  <c r="U47" i="12" s="1"/>
  <c r="F50" i="12"/>
  <c r="G50" i="12" s="1"/>
  <c r="G49" i="12" s="1"/>
  <c r="I54" i="1" s="1"/>
  <c r="I50" i="12"/>
  <c r="I49" i="12" s="1"/>
  <c r="K50" i="12"/>
  <c r="K49" i="12" s="1"/>
  <c r="O50" i="12"/>
  <c r="O49" i="12" s="1"/>
  <c r="Q50" i="12"/>
  <c r="Q49" i="12" s="1"/>
  <c r="U50" i="12"/>
  <c r="U49" i="12" s="1"/>
  <c r="F52" i="12"/>
  <c r="G52" i="12"/>
  <c r="G51" i="12" s="1"/>
  <c r="I55" i="1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6" i="12"/>
  <c r="G56" i="12"/>
  <c r="M56" i="12" s="1"/>
  <c r="I56" i="12"/>
  <c r="K56" i="12"/>
  <c r="O56" i="12"/>
  <c r="Q56" i="12"/>
  <c r="U56" i="12"/>
  <c r="F59" i="12"/>
  <c r="G59" i="12"/>
  <c r="M59" i="12" s="1"/>
  <c r="I59" i="12"/>
  <c r="K59" i="12"/>
  <c r="O59" i="12"/>
  <c r="Q59" i="12"/>
  <c r="U59" i="12"/>
  <c r="F63" i="12"/>
  <c r="G63" i="12"/>
  <c r="M63" i="12" s="1"/>
  <c r="I63" i="12"/>
  <c r="K63" i="12"/>
  <c r="O63" i="12"/>
  <c r="Q63" i="12"/>
  <c r="U63" i="12"/>
  <c r="F65" i="12"/>
  <c r="G65" i="12"/>
  <c r="M65" i="12" s="1"/>
  <c r="I65" i="12"/>
  <c r="K65" i="12"/>
  <c r="O65" i="12"/>
  <c r="Q65" i="12"/>
  <c r="U65" i="12"/>
  <c r="F67" i="12"/>
  <c r="G67" i="12" s="1"/>
  <c r="I67" i="12"/>
  <c r="K67" i="12"/>
  <c r="O67" i="12"/>
  <c r="Q67" i="12"/>
  <c r="U67" i="12"/>
  <c r="U66" i="12" s="1"/>
  <c r="F74" i="12"/>
  <c r="G74" i="12" s="1"/>
  <c r="M74" i="12" s="1"/>
  <c r="I74" i="12"/>
  <c r="K74" i="12"/>
  <c r="O74" i="12"/>
  <c r="Q74" i="12"/>
  <c r="U74" i="12"/>
  <c r="F75" i="12"/>
  <c r="G75" i="12" s="1"/>
  <c r="M75" i="12" s="1"/>
  <c r="I75" i="12"/>
  <c r="K75" i="12"/>
  <c r="O75" i="12"/>
  <c r="Q75" i="12"/>
  <c r="U75" i="12"/>
  <c r="F76" i="12"/>
  <c r="G76" i="12" s="1"/>
  <c r="M76" i="12" s="1"/>
  <c r="I76" i="12"/>
  <c r="K76" i="12"/>
  <c r="O76" i="12"/>
  <c r="Q76" i="12"/>
  <c r="U76" i="12"/>
  <c r="F77" i="12"/>
  <c r="G77" i="12" s="1"/>
  <c r="M77" i="12" s="1"/>
  <c r="I77" i="12"/>
  <c r="K77" i="12"/>
  <c r="O77" i="12"/>
  <c r="Q77" i="12"/>
  <c r="U77" i="12"/>
  <c r="F78" i="12"/>
  <c r="G78" i="12" s="1"/>
  <c r="M78" i="12" s="1"/>
  <c r="I78" i="12"/>
  <c r="K78" i="12"/>
  <c r="O78" i="12"/>
  <c r="Q78" i="12"/>
  <c r="U78" i="12"/>
  <c r="F79" i="12"/>
  <c r="G79" i="12" s="1"/>
  <c r="M79" i="12" s="1"/>
  <c r="I79" i="12"/>
  <c r="K79" i="12"/>
  <c r="O79" i="12"/>
  <c r="Q79" i="12"/>
  <c r="U79" i="12"/>
  <c r="F81" i="12"/>
  <c r="G81" i="12"/>
  <c r="G80" i="12" s="1"/>
  <c r="I57" i="1" s="1"/>
  <c r="I81" i="12"/>
  <c r="I80" i="12" s="1"/>
  <c r="K81" i="12"/>
  <c r="K80" i="12" s="1"/>
  <c r="O81" i="12"/>
  <c r="O80" i="12" s="1"/>
  <c r="Q81" i="12"/>
  <c r="Q80" i="12" s="1"/>
  <c r="U81" i="12"/>
  <c r="U80" i="12" s="1"/>
  <c r="F83" i="12"/>
  <c r="G83" i="12"/>
  <c r="I83" i="12"/>
  <c r="K83" i="12"/>
  <c r="K82" i="12" s="1"/>
  <c r="O83" i="12"/>
  <c r="Q83" i="12"/>
  <c r="U83" i="12"/>
  <c r="F86" i="12"/>
  <c r="G86" i="12"/>
  <c r="M86" i="12" s="1"/>
  <c r="I86" i="12"/>
  <c r="K86" i="12"/>
  <c r="O86" i="12"/>
  <c r="Q86" i="12"/>
  <c r="U86" i="12"/>
  <c r="F88" i="12"/>
  <c r="G88" i="12" s="1"/>
  <c r="I88" i="12"/>
  <c r="K88" i="12"/>
  <c r="O88" i="12"/>
  <c r="O87" i="12" s="1"/>
  <c r="Q88" i="12"/>
  <c r="U88" i="12"/>
  <c r="F89" i="12"/>
  <c r="G89" i="12" s="1"/>
  <c r="M89" i="12" s="1"/>
  <c r="I89" i="12"/>
  <c r="K89" i="12"/>
  <c r="O89" i="12"/>
  <c r="Q89" i="12"/>
  <c r="U89" i="12"/>
  <c r="F90" i="12"/>
  <c r="G90" i="12" s="1"/>
  <c r="M90" i="12" s="1"/>
  <c r="I90" i="12"/>
  <c r="K90" i="12"/>
  <c r="O90" i="12"/>
  <c r="Q90" i="12"/>
  <c r="U90" i="12"/>
  <c r="F91" i="12"/>
  <c r="G91" i="12" s="1"/>
  <c r="M91" i="12" s="1"/>
  <c r="I91" i="12"/>
  <c r="K91" i="12"/>
  <c r="O91" i="12"/>
  <c r="Q91" i="12"/>
  <c r="U91" i="12"/>
  <c r="F92" i="12"/>
  <c r="G92" i="12" s="1"/>
  <c r="M92" i="12" s="1"/>
  <c r="I92" i="12"/>
  <c r="K92" i="12"/>
  <c r="O92" i="12"/>
  <c r="Q92" i="12"/>
  <c r="U92" i="12"/>
  <c r="F93" i="12"/>
  <c r="G93" i="12" s="1"/>
  <c r="M93" i="12" s="1"/>
  <c r="I93" i="12"/>
  <c r="K93" i="12"/>
  <c r="O93" i="12"/>
  <c r="Q93" i="12"/>
  <c r="U93" i="12"/>
  <c r="F94" i="12"/>
  <c r="G94" i="12" s="1"/>
  <c r="M94" i="12" s="1"/>
  <c r="I94" i="12"/>
  <c r="K94" i="12"/>
  <c r="O94" i="12"/>
  <c r="Q94" i="12"/>
  <c r="U94" i="12"/>
  <c r="F96" i="12"/>
  <c r="G96" i="12"/>
  <c r="I96" i="12"/>
  <c r="K96" i="12"/>
  <c r="O96" i="12"/>
  <c r="Q96" i="12"/>
  <c r="U96" i="12"/>
  <c r="F97" i="12"/>
  <c r="G97" i="12" s="1"/>
  <c r="M97" i="12" s="1"/>
  <c r="I97" i="12"/>
  <c r="K97" i="12"/>
  <c r="O97" i="12"/>
  <c r="Q97" i="12"/>
  <c r="U97" i="12"/>
  <c r="F98" i="12"/>
  <c r="G98" i="12"/>
  <c r="M98" i="12" s="1"/>
  <c r="I98" i="12"/>
  <c r="K98" i="12"/>
  <c r="O98" i="12"/>
  <c r="Q98" i="12"/>
  <c r="U98" i="12"/>
  <c r="F99" i="12"/>
  <c r="G99" i="12" s="1"/>
  <c r="M99" i="12" s="1"/>
  <c r="I99" i="12"/>
  <c r="K99" i="12"/>
  <c r="O99" i="12"/>
  <c r="Q99" i="12"/>
  <c r="U99" i="12"/>
  <c r="F100" i="12"/>
  <c r="G100" i="12"/>
  <c r="M100" i="12" s="1"/>
  <c r="I100" i="12"/>
  <c r="K100" i="12"/>
  <c r="O100" i="12"/>
  <c r="Q100" i="12"/>
  <c r="U100" i="12"/>
  <c r="F101" i="12"/>
  <c r="G101" i="12"/>
  <c r="M101" i="12" s="1"/>
  <c r="I101" i="12"/>
  <c r="K101" i="12"/>
  <c r="O101" i="12"/>
  <c r="Q101" i="12"/>
  <c r="U101" i="12"/>
  <c r="F102" i="12"/>
  <c r="G102" i="12"/>
  <c r="M102" i="12" s="1"/>
  <c r="I102" i="12"/>
  <c r="K102" i="12"/>
  <c r="O102" i="12"/>
  <c r="Q102" i="12"/>
  <c r="U102" i="12"/>
  <c r="F103" i="12"/>
  <c r="G103" i="12" s="1"/>
  <c r="M103" i="12" s="1"/>
  <c r="I103" i="12"/>
  <c r="K103" i="12"/>
  <c r="O103" i="12"/>
  <c r="Q103" i="12"/>
  <c r="U103" i="12"/>
  <c r="F104" i="12"/>
  <c r="G104" i="12"/>
  <c r="M104" i="12" s="1"/>
  <c r="I104" i="12"/>
  <c r="K104" i="12"/>
  <c r="O104" i="12"/>
  <c r="Q104" i="12"/>
  <c r="U104" i="12"/>
  <c r="F105" i="12"/>
  <c r="G105" i="12" s="1"/>
  <c r="M105" i="12" s="1"/>
  <c r="I105" i="12"/>
  <c r="K105" i="12"/>
  <c r="O105" i="12"/>
  <c r="Q105" i="12"/>
  <c r="U105" i="12"/>
  <c r="F106" i="12"/>
  <c r="G106" i="12"/>
  <c r="M106" i="12" s="1"/>
  <c r="I106" i="12"/>
  <c r="K106" i="12"/>
  <c r="O106" i="12"/>
  <c r="Q106" i="12"/>
  <c r="U106" i="12"/>
  <c r="F107" i="12"/>
  <c r="G107" i="12" s="1"/>
  <c r="M107" i="12" s="1"/>
  <c r="I107" i="12"/>
  <c r="K107" i="12"/>
  <c r="O107" i="12"/>
  <c r="Q107" i="12"/>
  <c r="U107" i="12"/>
  <c r="F108" i="12"/>
  <c r="G108" i="12"/>
  <c r="M108" i="12" s="1"/>
  <c r="I108" i="12"/>
  <c r="K108" i="12"/>
  <c r="O108" i="12"/>
  <c r="Q108" i="12"/>
  <c r="U108" i="12"/>
  <c r="F109" i="12"/>
  <c r="G109" i="12"/>
  <c r="M109" i="12" s="1"/>
  <c r="I109" i="12"/>
  <c r="K109" i="12"/>
  <c r="O109" i="12"/>
  <c r="Q109" i="12"/>
  <c r="U109" i="12"/>
  <c r="F110" i="12"/>
  <c r="G110" i="12"/>
  <c r="M110" i="12" s="1"/>
  <c r="I110" i="12"/>
  <c r="K110" i="12"/>
  <c r="O110" i="12"/>
  <c r="Q110" i="12"/>
  <c r="U110" i="12"/>
  <c r="F111" i="12"/>
  <c r="G111" i="12" s="1"/>
  <c r="M111" i="12" s="1"/>
  <c r="I111" i="12"/>
  <c r="K111" i="12"/>
  <c r="O111" i="12"/>
  <c r="Q111" i="12"/>
  <c r="U111" i="12"/>
  <c r="F112" i="12"/>
  <c r="G112" i="12"/>
  <c r="M112" i="12" s="1"/>
  <c r="I112" i="12"/>
  <c r="K112" i="12"/>
  <c r="O112" i="12"/>
  <c r="Q112" i="12"/>
  <c r="U112" i="12"/>
  <c r="F113" i="12"/>
  <c r="G113" i="12" s="1"/>
  <c r="M113" i="12" s="1"/>
  <c r="I113" i="12"/>
  <c r="K113" i="12"/>
  <c r="O113" i="12"/>
  <c r="Q113" i="12"/>
  <c r="U113" i="12"/>
  <c r="F114" i="12"/>
  <c r="G114" i="12"/>
  <c r="M114" i="12" s="1"/>
  <c r="I114" i="12"/>
  <c r="K114" i="12"/>
  <c r="O114" i="12"/>
  <c r="Q114" i="12"/>
  <c r="U114" i="12"/>
  <c r="F116" i="12"/>
  <c r="G116" i="12" s="1"/>
  <c r="I116" i="12"/>
  <c r="K116" i="12"/>
  <c r="O116" i="12"/>
  <c r="Q116" i="12"/>
  <c r="Q115" i="12" s="1"/>
  <c r="U116" i="12"/>
  <c r="F117" i="12"/>
  <c r="G117" i="12" s="1"/>
  <c r="M117" i="12" s="1"/>
  <c r="I117" i="12"/>
  <c r="K117" i="12"/>
  <c r="O117" i="12"/>
  <c r="Q117" i="12"/>
  <c r="U117" i="12"/>
  <c r="F118" i="12"/>
  <c r="G118" i="12" s="1"/>
  <c r="M118" i="12" s="1"/>
  <c r="I118" i="12"/>
  <c r="K118" i="12"/>
  <c r="O118" i="12"/>
  <c r="Q118" i="12"/>
  <c r="U118" i="12"/>
  <c r="F119" i="12"/>
  <c r="G119" i="12" s="1"/>
  <c r="M119" i="12" s="1"/>
  <c r="I119" i="12"/>
  <c r="K119" i="12"/>
  <c r="O119" i="12"/>
  <c r="Q119" i="12"/>
  <c r="U119" i="12"/>
  <c r="F120" i="12"/>
  <c r="G120" i="12" s="1"/>
  <c r="M120" i="12" s="1"/>
  <c r="I120" i="12"/>
  <c r="K120" i="12"/>
  <c r="O120" i="12"/>
  <c r="Q120" i="12"/>
  <c r="U120" i="12"/>
  <c r="F121" i="12"/>
  <c r="G121" i="12" s="1"/>
  <c r="M121" i="12" s="1"/>
  <c r="I121" i="12"/>
  <c r="K121" i="12"/>
  <c r="O121" i="12"/>
  <c r="Q121" i="12"/>
  <c r="U121" i="12"/>
  <c r="F122" i="12"/>
  <c r="G122" i="12" s="1"/>
  <c r="M122" i="12" s="1"/>
  <c r="I122" i="12"/>
  <c r="K122" i="12"/>
  <c r="O122" i="12"/>
  <c r="Q122" i="12"/>
  <c r="U122" i="12"/>
  <c r="F123" i="12"/>
  <c r="G123" i="12" s="1"/>
  <c r="M123" i="12" s="1"/>
  <c r="I123" i="12"/>
  <c r="K123" i="12"/>
  <c r="O123" i="12"/>
  <c r="Q123" i="12"/>
  <c r="U123" i="12"/>
  <c r="F125" i="12"/>
  <c r="G125" i="12" s="1"/>
  <c r="I125" i="12"/>
  <c r="K125" i="12"/>
  <c r="O125" i="12"/>
  <c r="Q125" i="12"/>
  <c r="U125" i="12"/>
  <c r="F126" i="12"/>
  <c r="G126" i="12"/>
  <c r="M126" i="12" s="1"/>
  <c r="I126" i="12"/>
  <c r="K126" i="12"/>
  <c r="O126" i="12"/>
  <c r="Q126" i="12"/>
  <c r="U126" i="12"/>
  <c r="F127" i="12"/>
  <c r="G127" i="12"/>
  <c r="M127" i="12" s="1"/>
  <c r="I127" i="12"/>
  <c r="K127" i="12"/>
  <c r="O127" i="12"/>
  <c r="Q127" i="12"/>
  <c r="U127" i="12"/>
  <c r="F128" i="12"/>
  <c r="G128" i="12"/>
  <c r="M128" i="12" s="1"/>
  <c r="I128" i="12"/>
  <c r="K128" i="12"/>
  <c r="O128" i="12"/>
  <c r="Q128" i="12"/>
  <c r="U128" i="12"/>
  <c r="F129" i="12"/>
  <c r="G129" i="12" s="1"/>
  <c r="M129" i="12" s="1"/>
  <c r="I129" i="12"/>
  <c r="K129" i="12"/>
  <c r="O129" i="12"/>
  <c r="Q129" i="12"/>
  <c r="U129" i="12"/>
  <c r="F130" i="12"/>
  <c r="G130" i="12"/>
  <c r="M130" i="12" s="1"/>
  <c r="I130" i="12"/>
  <c r="K130" i="12"/>
  <c r="O130" i="12"/>
  <c r="Q130" i="12"/>
  <c r="U130" i="12"/>
  <c r="F131" i="12"/>
  <c r="G131" i="12" s="1"/>
  <c r="M131" i="12" s="1"/>
  <c r="I131" i="12"/>
  <c r="K131" i="12"/>
  <c r="O131" i="12"/>
  <c r="Q131" i="12"/>
  <c r="U131" i="12"/>
  <c r="F132" i="12"/>
  <c r="G132" i="12"/>
  <c r="M132" i="12" s="1"/>
  <c r="I132" i="12"/>
  <c r="K132" i="12"/>
  <c r="O132" i="12"/>
  <c r="Q132" i="12"/>
  <c r="U132" i="12"/>
  <c r="F133" i="12"/>
  <c r="G133" i="12" s="1"/>
  <c r="M133" i="12" s="1"/>
  <c r="I133" i="12"/>
  <c r="K133" i="12"/>
  <c r="O133" i="12"/>
  <c r="Q133" i="12"/>
  <c r="U133" i="12"/>
  <c r="F134" i="12"/>
  <c r="G134" i="12"/>
  <c r="M134" i="12" s="1"/>
  <c r="I134" i="12"/>
  <c r="K134" i="12"/>
  <c r="O134" i="12"/>
  <c r="Q134" i="12"/>
  <c r="U134" i="12"/>
  <c r="F136" i="12"/>
  <c r="G136" i="12"/>
  <c r="G135" i="12" s="1"/>
  <c r="I63" i="1" s="1"/>
  <c r="I136" i="12"/>
  <c r="I135" i="12" s="1"/>
  <c r="K136" i="12"/>
  <c r="M136" i="12"/>
  <c r="M135" i="12" s="1"/>
  <c r="O136" i="12"/>
  <c r="Q136" i="12"/>
  <c r="U136" i="12"/>
  <c r="F137" i="12"/>
  <c r="G137" i="12"/>
  <c r="I137" i="12"/>
  <c r="K137" i="12"/>
  <c r="M137" i="12"/>
  <c r="O137" i="12"/>
  <c r="Q137" i="12"/>
  <c r="U137" i="12"/>
  <c r="F139" i="12"/>
  <c r="G139" i="12"/>
  <c r="M139" i="12" s="1"/>
  <c r="I139" i="12"/>
  <c r="K139" i="12"/>
  <c r="O139" i="12"/>
  <c r="Q139" i="12"/>
  <c r="Q138" i="12" s="1"/>
  <c r="U139" i="12"/>
  <c r="F141" i="12"/>
  <c r="G141" i="12"/>
  <c r="M141" i="12" s="1"/>
  <c r="I141" i="12"/>
  <c r="K141" i="12"/>
  <c r="O141" i="12"/>
  <c r="Q141" i="12"/>
  <c r="U141" i="12"/>
  <c r="F142" i="12"/>
  <c r="G142" i="12"/>
  <c r="M142" i="12" s="1"/>
  <c r="I142" i="12"/>
  <c r="K142" i="12"/>
  <c r="O142" i="12"/>
  <c r="Q142" i="12"/>
  <c r="U142" i="12"/>
  <c r="F144" i="12"/>
  <c r="G144" i="12" s="1"/>
  <c r="M144" i="12" s="1"/>
  <c r="I144" i="12"/>
  <c r="K144" i="12"/>
  <c r="O144" i="12"/>
  <c r="Q144" i="12"/>
  <c r="U144" i="12"/>
  <c r="F146" i="12"/>
  <c r="G146" i="12" s="1"/>
  <c r="I146" i="12"/>
  <c r="K146" i="12"/>
  <c r="O146" i="12"/>
  <c r="Q146" i="12"/>
  <c r="U146" i="12"/>
  <c r="F148" i="12"/>
  <c r="G148" i="12" s="1"/>
  <c r="M148" i="12" s="1"/>
  <c r="I148" i="12"/>
  <c r="K148" i="12"/>
  <c r="O148" i="12"/>
  <c r="Q148" i="12"/>
  <c r="U148" i="12"/>
  <c r="F150" i="12"/>
  <c r="G150" i="12" s="1"/>
  <c r="M150" i="12" s="1"/>
  <c r="I150" i="12"/>
  <c r="K150" i="12"/>
  <c r="O150" i="12"/>
  <c r="Q150" i="12"/>
  <c r="U150" i="12"/>
  <c r="F151" i="12"/>
  <c r="G151" i="12" s="1"/>
  <c r="M151" i="12" s="1"/>
  <c r="I151" i="12"/>
  <c r="K151" i="12"/>
  <c r="O151" i="12"/>
  <c r="Q151" i="12"/>
  <c r="U151" i="12"/>
  <c r="F153" i="12"/>
  <c r="G153" i="12" s="1"/>
  <c r="I153" i="12"/>
  <c r="I152" i="12" s="1"/>
  <c r="K153" i="12"/>
  <c r="K152" i="12" s="1"/>
  <c r="O153" i="12"/>
  <c r="O152" i="12" s="1"/>
  <c r="Q153" i="12"/>
  <c r="Q152" i="12" s="1"/>
  <c r="U153" i="12"/>
  <c r="U152" i="12" s="1"/>
  <c r="F156" i="12"/>
  <c r="G156" i="12" s="1"/>
  <c r="I156" i="12"/>
  <c r="K156" i="12"/>
  <c r="O156" i="12"/>
  <c r="Q156" i="12"/>
  <c r="U156" i="12"/>
  <c r="F162" i="12"/>
  <c r="G162" i="12" s="1"/>
  <c r="M162" i="12" s="1"/>
  <c r="I162" i="12"/>
  <c r="K162" i="12"/>
  <c r="O162" i="12"/>
  <c r="Q162" i="12"/>
  <c r="U162" i="12"/>
  <c r="F166" i="12"/>
  <c r="G166" i="12" s="1"/>
  <c r="M166" i="12" s="1"/>
  <c r="I166" i="12"/>
  <c r="K166" i="12"/>
  <c r="O166" i="12"/>
  <c r="Q166" i="12"/>
  <c r="U166" i="12"/>
  <c r="F168" i="12"/>
  <c r="G168" i="12" s="1"/>
  <c r="M168" i="12" s="1"/>
  <c r="I168" i="12"/>
  <c r="K168" i="12"/>
  <c r="O168" i="12"/>
  <c r="Q168" i="12"/>
  <c r="U168" i="12"/>
  <c r="F170" i="12"/>
  <c r="G170" i="12"/>
  <c r="M170" i="12" s="1"/>
  <c r="I170" i="12"/>
  <c r="I169" i="12" s="1"/>
  <c r="K170" i="12"/>
  <c r="K169" i="12" s="1"/>
  <c r="O170" i="12"/>
  <c r="Q170" i="12"/>
  <c r="U170" i="12"/>
  <c r="F171" i="12"/>
  <c r="G171" i="12" s="1"/>
  <c r="I171" i="12"/>
  <c r="K171" i="12"/>
  <c r="O171" i="12"/>
  <c r="Q171" i="12"/>
  <c r="U171" i="12"/>
  <c r="F173" i="12"/>
  <c r="G173" i="12"/>
  <c r="M173" i="12" s="1"/>
  <c r="I173" i="12"/>
  <c r="K173" i="12"/>
  <c r="O173" i="12"/>
  <c r="Q173" i="12"/>
  <c r="U173" i="12"/>
  <c r="F182" i="12"/>
  <c r="G182" i="12" s="1"/>
  <c r="I182" i="12"/>
  <c r="I181" i="12" s="1"/>
  <c r="K182" i="12"/>
  <c r="K181" i="12" s="1"/>
  <c r="O182" i="12"/>
  <c r="Q182" i="12"/>
  <c r="U182" i="12"/>
  <c r="F183" i="12"/>
  <c r="G183" i="12" s="1"/>
  <c r="M183" i="12" s="1"/>
  <c r="I183" i="12"/>
  <c r="K183" i="12"/>
  <c r="O183" i="12"/>
  <c r="Q183" i="12"/>
  <c r="U183" i="12"/>
  <c r="F184" i="12"/>
  <c r="G184" i="12" s="1"/>
  <c r="M184" i="12" s="1"/>
  <c r="I184" i="12"/>
  <c r="K184" i="12"/>
  <c r="O184" i="12"/>
  <c r="Q184" i="12"/>
  <c r="U184" i="12"/>
  <c r="I20" i="1"/>
  <c r="I19" i="1"/>
  <c r="I18" i="1"/>
  <c r="G27" i="1"/>
  <c r="J28" i="1"/>
  <c r="J26" i="1"/>
  <c r="G38" i="1"/>
  <c r="F38" i="1"/>
  <c r="J23" i="1"/>
  <c r="J24" i="1"/>
  <c r="J25" i="1"/>
  <c r="J27" i="1"/>
  <c r="E24" i="1"/>
  <c r="E26" i="1"/>
  <c r="G124" i="12" l="1"/>
  <c r="I62" i="1" s="1"/>
  <c r="M171" i="12"/>
  <c r="G169" i="12"/>
  <c r="I68" i="1" s="1"/>
  <c r="G145" i="12"/>
  <c r="I65" i="1" s="1"/>
  <c r="M146" i="12"/>
  <c r="M145" i="12" s="1"/>
  <c r="G152" i="12"/>
  <c r="I66" i="1" s="1"/>
  <c r="M153" i="12"/>
  <c r="M152" i="12" s="1"/>
  <c r="G95" i="12"/>
  <c r="I60" i="1" s="1"/>
  <c r="Q169" i="12"/>
  <c r="K138" i="12"/>
  <c r="G82" i="12"/>
  <c r="I58" i="1" s="1"/>
  <c r="O169" i="12"/>
  <c r="U155" i="12"/>
  <c r="O145" i="12"/>
  <c r="I138" i="12"/>
  <c r="K135" i="12"/>
  <c r="I115" i="12"/>
  <c r="U95" i="12"/>
  <c r="K66" i="12"/>
  <c r="I51" i="12"/>
  <c r="Q39" i="12"/>
  <c r="K21" i="12"/>
  <c r="U16" i="12"/>
  <c r="U82" i="12"/>
  <c r="I66" i="12"/>
  <c r="O39" i="12"/>
  <c r="O95" i="12"/>
  <c r="Q82" i="12"/>
  <c r="K39" i="12"/>
  <c r="O124" i="12"/>
  <c r="G138" i="12"/>
  <c r="I64" i="1" s="1"/>
  <c r="U124" i="12"/>
  <c r="K95" i="12"/>
  <c r="U87" i="12"/>
  <c r="O82" i="12"/>
  <c r="U51" i="12"/>
  <c r="I39" i="12"/>
  <c r="O33" i="12"/>
  <c r="K16" i="12"/>
  <c r="Q8" i="12"/>
  <c r="Q135" i="12"/>
  <c r="Q155" i="12"/>
  <c r="Q95" i="12"/>
  <c r="U181" i="12"/>
  <c r="O155" i="12"/>
  <c r="K145" i="12"/>
  <c r="Q181" i="12"/>
  <c r="K155" i="12"/>
  <c r="I145" i="12"/>
  <c r="O181" i="12"/>
  <c r="I155" i="12"/>
  <c r="U138" i="12"/>
  <c r="U135" i="12"/>
  <c r="Q124" i="12"/>
  <c r="U115" i="12"/>
  <c r="I95" i="12"/>
  <c r="Q87" i="12"/>
  <c r="M83" i="12"/>
  <c r="M82" i="12" s="1"/>
  <c r="M81" i="12"/>
  <c r="M80" i="12" s="1"/>
  <c r="Q51" i="12"/>
  <c r="K33" i="12"/>
  <c r="I16" i="12"/>
  <c r="O8" i="12"/>
  <c r="I33" i="12"/>
  <c r="U21" i="12"/>
  <c r="K8" i="12"/>
  <c r="U169" i="12"/>
  <c r="U145" i="12"/>
  <c r="O138" i="12"/>
  <c r="O135" i="12"/>
  <c r="K124" i="12"/>
  <c r="O115" i="12"/>
  <c r="K87" i="12"/>
  <c r="I82" i="12"/>
  <c r="Q66" i="12"/>
  <c r="M52" i="12"/>
  <c r="M51" i="12" s="1"/>
  <c r="Q21" i="12"/>
  <c r="I8" i="12"/>
  <c r="O51" i="12"/>
  <c r="Q145" i="12"/>
  <c r="I124" i="12"/>
  <c r="K115" i="12"/>
  <c r="I87" i="12"/>
  <c r="O66" i="12"/>
  <c r="K51" i="12"/>
  <c r="U39" i="12"/>
  <c r="O21" i="12"/>
  <c r="G8" i="12"/>
  <c r="I47" i="1" s="1"/>
  <c r="H39" i="1"/>
  <c r="I39" i="1" s="1"/>
  <c r="I40" i="1" s="1"/>
  <c r="J39" i="1" s="1"/>
  <c r="J40" i="1" s="1"/>
  <c r="F40" i="1"/>
  <c r="G23" i="1" s="1"/>
  <c r="M138" i="12"/>
  <c r="G115" i="12"/>
  <c r="I61" i="1" s="1"/>
  <c r="M116" i="12"/>
  <c r="M115" i="12" s="1"/>
  <c r="M67" i="12"/>
  <c r="M66" i="12" s="1"/>
  <c r="G66" i="12"/>
  <c r="I56" i="1" s="1"/>
  <c r="M21" i="12"/>
  <c r="G181" i="12"/>
  <c r="I69" i="1" s="1"/>
  <c r="M182" i="12"/>
  <c r="M181" i="12" s="1"/>
  <c r="G87" i="12"/>
  <c r="I59" i="1" s="1"/>
  <c r="M88" i="12"/>
  <c r="M87" i="12" s="1"/>
  <c r="M169" i="12"/>
  <c r="G39" i="12"/>
  <c r="I51" i="1" s="1"/>
  <c r="M40" i="12"/>
  <c r="M39" i="12" s="1"/>
  <c r="G155" i="12"/>
  <c r="I67" i="1" s="1"/>
  <c r="M156" i="12"/>
  <c r="M155" i="12" s="1"/>
  <c r="M17" i="12"/>
  <c r="M16" i="12" s="1"/>
  <c r="G16" i="12"/>
  <c r="M34" i="12"/>
  <c r="M33" i="12" s="1"/>
  <c r="G33" i="12"/>
  <c r="I50" i="1" s="1"/>
  <c r="G47" i="12"/>
  <c r="I53" i="1" s="1"/>
  <c r="M48" i="12"/>
  <c r="M47" i="12" s="1"/>
  <c r="M96" i="12"/>
  <c r="M95" i="12" s="1"/>
  <c r="M46" i="12"/>
  <c r="M45" i="12" s="1"/>
  <c r="G21" i="12"/>
  <c r="I49" i="1" s="1"/>
  <c r="M125" i="12"/>
  <c r="M124" i="12" s="1"/>
  <c r="M50" i="12"/>
  <c r="M49" i="12" s="1"/>
  <c r="M9" i="12"/>
  <c r="M8" i="12" s="1"/>
  <c r="I17" i="1" l="1"/>
  <c r="H40" i="1"/>
  <c r="G186" i="12"/>
  <c r="I48" i="1"/>
  <c r="G24" i="1"/>
  <c r="G28" i="1"/>
  <c r="I16" i="1" l="1"/>
  <c r="I21" i="1" s="1"/>
  <c r="G25" i="1" s="1"/>
  <c r="G26" i="1" s="1"/>
  <c r="I70" i="1"/>
  <c r="G29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<sst xmlns="http://schemas.openxmlformats.org/spreadsheetml/2006/main" count="793" uniqueCount="395">
  <si>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</si>
  <si>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</si>
  <si>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</si>
  <si>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</si>
  <si>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</si>
  <si>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</si>
  <si>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</si>
  <si>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</si>
  <si>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</si>
  <si>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</si>
  <si>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</si>
  <si>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</si>
  <si>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</si>
  <si>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</si>
  <si>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</si>
  <si>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</si>
  <si>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</si>
  <si>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</si>
  <si>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</si>
  <si>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</si>
  <si>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</si>
  <si>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</si>
  <si>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</si>
  <si>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</si>
  <si>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</si>
  <si>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</si>
  <si>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</si>
  <si>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</si>
  <si>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</si>
  <si>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</si>
  <si>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</si>
  <si>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</si>
  <si>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</si>
  <si>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</si>
  <si>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</si>
  <si>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</si>
  <si>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</si>
  <si>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</si>
  <si>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</si>
  <si>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</si>
  <si>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</si>
  <si>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</si>
  <si>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</si>
  <si>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Újezd u Brna</t>
  </si>
  <si>
    <t>Rozpočet:</t>
  </si>
  <si>
    <t>Misto</t>
  </si>
  <si>
    <t>Rekonstrukce zubní ordinace a souvisejících prostor, Komenského 77, Újezd u Brna</t>
  </si>
  <si>
    <t>Statutární město Brno</t>
  </si>
  <si>
    <t>Dominikánské náměstí 196/1</t>
  </si>
  <si>
    <t>Brno</t>
  </si>
  <si>
    <t>60200</t>
  </si>
  <si>
    <t>Rozpočet</t>
  </si>
  <si>
    <t>Celkem za stavbu</t>
  </si>
  <si>
    <t>CZK</t>
  </si>
  <si>
    <t>Rekapitulace dílů</t>
  </si>
  <si>
    <t>Typ dílu</t>
  </si>
  <si>
    <t>2</t>
  </si>
  <si>
    <t>Základy,zvláštní zakládání</t>
  </si>
  <si>
    <t>3</t>
  </si>
  <si>
    <t>Svislé a kompletní konstrukce</t>
  </si>
  <si>
    <t>61</t>
  </si>
  <si>
    <t>Upravy povrchů vnitřní</t>
  </si>
  <si>
    <t>63</t>
  </si>
  <si>
    <t>Podlahy a podlahové konstrukce</t>
  </si>
  <si>
    <t>64</t>
  </si>
  <si>
    <t>Výplně otvorů</t>
  </si>
  <si>
    <t>90</t>
  </si>
  <si>
    <t>Ostatní práce "M"</t>
  </si>
  <si>
    <t>94</t>
  </si>
  <si>
    <t>Lešení a stavební výtahy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</si>
  <si>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</si>
  <si>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</si>
  <si>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</si>
  <si>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</si>
  <si>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</si>
  <si>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</si>
  <si>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</si>
  <si>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</si>
  <si>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</si>
  <si>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</si>
  <si>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</si>
  <si>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</si>
  <si>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</si>
  <si>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</si>
  <si>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</si>
  <si>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</si>
  <si>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735</t>
  </si>
  <si>
    <t>Otopná tělesa</t>
  </si>
  <si>
    <t>766</t>
  </si>
  <si>
    <t>Konstrukce truhlářské</t>
  </si>
  <si>
    <t>771</t>
  </si>
  <si>
    <t>Podlahy z dlaždic a obklady</t>
  </si>
  <si>
    <t>776</t>
  </si>
  <si>
    <t>Podlahy povlakové</t>
  </si>
  <si>
    <t>777</t>
  </si>
  <si>
    <t>Podlahy ze syntetických hmot</t>
  </si>
  <si>
    <t>781</t>
  </si>
  <si>
    <t>Obklady keramické</t>
  </si>
  <si>
    <t>784</t>
  </si>
  <si>
    <t>Malby</t>
  </si>
  <si>
    <t>799</t>
  </si>
  <si>
    <t>Ostatní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</si>
  <si>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</si>
  <si>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</si>
  <si>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</si>
  <si>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</si>
  <si>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</si>
  <si>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</si>
  <si>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</si>
  <si>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</si>
  <si>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</si>
  <si>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</si>
  <si>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</si>
  <si>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</si>
  <si>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</si>
  <si>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</si>
  <si>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</si>
  <si>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</si>
  <si>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</si>
  <si>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</si>
  <si>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</si>
  <si>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</si>
  <si>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</si>
  <si>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</si>
  <si>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</si>
  <si>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</si>
  <si>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</si>
  <si>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</si>
  <si>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</si>
  <si>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</si>
  <si>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</si>
  <si>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273320050RAB</t>
  </si>
  <si>
    <t>Základová deska ŽB z betonu C 25/30, výztuž 120 kg/m3, štěrkopískový polštář do 10cm</t>
  </si>
  <si>
    <t>m3</t>
  </si>
  <si>
    <t>POL2_0</t>
  </si>
  <si>
    <t>0,1*(3,1+10,3+20,44+6,06)</t>
  </si>
  <si>
    <t>VV</t>
  </si>
  <si>
    <t>281606121R00</t>
  </si>
  <si>
    <t>Beztlaková krémová injektáž,zdiva cihel.tl.do 30cm</t>
  </si>
  <si>
    <t>m</t>
  </si>
  <si>
    <t>POL1_0</t>
  </si>
  <si>
    <t>5+2,1+0,6+2,75+0,35+4,3</t>
  </si>
  <si>
    <t>281606122R00</t>
  </si>
  <si>
    <t>Beztlaková krémová injektáž,zdiva cihel.tl.do 50cm</t>
  </si>
  <si>
    <t>5+4,05+2,05+1,5+2,05+1,3+3,5</t>
  </si>
  <si>
    <t>281606123R00</t>
  </si>
  <si>
    <t>Beztlaková krémová injektáž,zdiva cihel.tl.do 70cm</t>
  </si>
  <si>
    <t>342255024RT1</t>
  </si>
  <si>
    <t>Příčky z desek Ytong tl. 10 cm, desky Klasik, 599 x 249 x 100 mm</t>
  </si>
  <si>
    <t>m2</t>
  </si>
  <si>
    <t>3,1*(1,3+1+1)-0,9*2,25*2</t>
  </si>
  <si>
    <t>317120033RAB</t>
  </si>
  <si>
    <t>Překlad nenosný Ytong, překlad 125 x 25 x 10 cm</t>
  </si>
  <si>
    <t>kus</t>
  </si>
  <si>
    <t>342280060RAA</t>
  </si>
  <si>
    <t>Podhled zavěšený z desek sádrokartonových, ocel. nosná kce, deska standard 12,5 mm, omítka</t>
  </si>
  <si>
    <t>612100037RA0</t>
  </si>
  <si>
    <t>Oprava omítek stěn vnitřních cem. ocelí hlazených</t>
  </si>
  <si>
    <t>2,0*(0,3+0,15+0,95+1,5+0,95+0,3+0,15+0,3)</t>
  </si>
  <si>
    <t>1,5*(3+2,85)</t>
  </si>
  <si>
    <t>1,5*2*(1,25+1,4+0,9+1,25+0,95+1,05+1,2+1,25)</t>
  </si>
  <si>
    <t>-1,5*0,6*6</t>
  </si>
  <si>
    <t>0,1*(5,3*2+1,35)-0,1*(0,6*4+0,8)</t>
  </si>
  <si>
    <t>-0,4*(3,8+5+3,8-0,8+0,5+4,5-0,6+4,5-3*0,6+0,35+0,2+2,9-0,6+4,05+2,1+0,3+2,15)</t>
  </si>
  <si>
    <t>612420016RAA</t>
  </si>
  <si>
    <t>Omítka stěn vnitřní vápenocementová štuková, montáž a demontáž pomocného lešení</t>
  </si>
  <si>
    <t>3,1*(1,3+1+1)*2-0,9*2,25*2*2</t>
  </si>
  <si>
    <t>602022121RT2</t>
  </si>
  <si>
    <t>Omítka jádrová sanační, ručně, 30mm, Baurex SMS NEW s tekutou přísadou Baurex-N</t>
  </si>
  <si>
    <t>0,4*(3,8+5+3,8-0,8+0,5+4,5-0,6+4,5-3*0,6+0,35+0,2+2,9-0,6+4,05+2,1+0,3+2,15)</t>
  </si>
  <si>
    <t>630900030RAA</t>
  </si>
  <si>
    <t>Vybourání dlažby a podkladního betonu, do tloušťky 15 cm</t>
  </si>
  <si>
    <t>3,1+10,3+1,1+1,8+1,0+1,5+6,2+5,6+3,7+3,8+6,2</t>
  </si>
  <si>
    <t>631500001RBB</t>
  </si>
  <si>
    <t>Podlaha litý cementový potěr do tl. 70mm</t>
  </si>
  <si>
    <t>(3,1+10,3+20,44+6,06)</t>
  </si>
  <si>
    <t>632418110RT1</t>
  </si>
  <si>
    <t>Potěr samonivelační , ruční zpracování, tl. 8 mm, vč. penetrace</t>
  </si>
  <si>
    <t>642T/01</t>
  </si>
  <si>
    <t>Vnitřní jednokřídlé plné dveře pravé, šířka 600 mm, výplň DTD, povrch hladký, bílá, ocelová zárubeň</t>
  </si>
  <si>
    <t>642T/02</t>
  </si>
  <si>
    <t>Vnitřní jednokřídlé plné dveře levé, šířka 600 mm, výplň DTD, povrch hladký, bílá, ocelová zárubeň</t>
  </si>
  <si>
    <t>642T/03</t>
  </si>
  <si>
    <t>Vnitřní jednokřídlé plné dveře levé, šířka 800 mm, výplň DTD, povrch hladký, bílá, ocelová zárubeň</t>
  </si>
  <si>
    <t>642Z/01</t>
  </si>
  <si>
    <t>Dveřní kování klika-knoflík, Bezpečnostní vložka 70S 3klíče</t>
  </si>
  <si>
    <t>Dveřní kování klika-klika, Bezpečnostní vložka 70S 3klíče</t>
  </si>
  <si>
    <t>904      R02</t>
  </si>
  <si>
    <t>Hzs-zkousky v ramci montaz.praci, Topná zkouška</t>
  </si>
  <si>
    <t>soubor</t>
  </si>
  <si>
    <t>941955002R00</t>
  </si>
  <si>
    <t>Lešení lehké pomocné, výška podlahy do 1,9 m</t>
  </si>
  <si>
    <t>952901111R00</t>
  </si>
  <si>
    <t>Vyčištění budov o výšce podlaží do 4 m</t>
  </si>
  <si>
    <t>968061125R00</t>
  </si>
  <si>
    <t>Vyvěšení dřevěných dveřních křídel pl. do 2 m2</t>
  </si>
  <si>
    <t>968072455R00</t>
  </si>
  <si>
    <t>Vybourání kovových dveřních zárubní pl. do 2 m2</t>
  </si>
  <si>
    <t>0,6*1,97*2</t>
  </si>
  <si>
    <t>0,8*1,97*4</t>
  </si>
  <si>
    <t>962200011RAA</t>
  </si>
  <si>
    <t>Bourání příček z cihel pálených, tloušťka 10 cm</t>
  </si>
  <si>
    <t>3,1*(1,2+0,9+1,7)</t>
  </si>
  <si>
    <t>-0,8*1,97-0,8*1,1-0,8*1,97</t>
  </si>
  <si>
    <t>962200011RAB</t>
  </si>
  <si>
    <t>Bourání příček z cihel pálených, tloušťka 15 cm</t>
  </si>
  <si>
    <t>3,1*(5+1,95)</t>
  </si>
  <si>
    <t>2,0*(0,3+0,3)</t>
  </si>
  <si>
    <t>-0,8*1,97*2</t>
  </si>
  <si>
    <t>965200021RAA</t>
  </si>
  <si>
    <t>Odstranění násypů pod podlahami a na střechách, tloušťka 10 cm</t>
  </si>
  <si>
    <t>0,1*(3,1+10,3+6,2+5,6+3,7+3,8+6,2)</t>
  </si>
  <si>
    <t>966001</t>
  </si>
  <si>
    <t>Nespecifikované práce související s bouráním</t>
  </si>
  <si>
    <t>hod</t>
  </si>
  <si>
    <t>978200010RA0</t>
  </si>
  <si>
    <t>Otlučení vnitřních omítek stěn vápenocem. 100 %</t>
  </si>
  <si>
    <t>3,1*(1,2+0,9+1,7)*2</t>
  </si>
  <si>
    <t>(-0,8*1,97-0,8*1,1-0,8*1,97)*2</t>
  </si>
  <si>
    <t>(3,1*(5+1,95))*2</t>
  </si>
  <si>
    <t>(2,0*(0,3+0,3))*2</t>
  </si>
  <si>
    <t>(-0,8*1,97*2)*2</t>
  </si>
  <si>
    <t>979999999R00</t>
  </si>
  <si>
    <t>Poplatek za recyklaci suť do 10 % příměsí (skup.170107)</t>
  </si>
  <si>
    <t>t</t>
  </si>
  <si>
    <t>979095312R00</t>
  </si>
  <si>
    <t>Naložení a složení suti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</si>
  <si>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</si>
  <si>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</si>
  <si>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</si>
  <si>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</si>
  <si>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</si>
  <si>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</si>
  <si>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</si>
  <si>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</si>
  <si>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999281105R00</t>
  </si>
  <si>
    <t>Přesun hmot pro opravy a údržbu do výšky 6 m</t>
  </si>
  <si>
    <t>711212002RT5</t>
  </si>
  <si>
    <t>Hydroizolační povlak - stěrka včetně penetrace, Profidicht 1K, Unibit</t>
  </si>
  <si>
    <t>0,2*2*(3,8+5+4,05+2,9+1,5+5,5+2,05+1,5)</t>
  </si>
  <si>
    <t>998711101R00</t>
  </si>
  <si>
    <t>Přesun hmot pro izolace proti vodě, výšky do 6 m</t>
  </si>
  <si>
    <t>721210813R00</t>
  </si>
  <si>
    <t>Demontáž vpusti DN 100</t>
  </si>
  <si>
    <t>721171803R00</t>
  </si>
  <si>
    <t>Demontáž potrubí z PVC do D 75 mm</t>
  </si>
  <si>
    <t>721176102R00</t>
  </si>
  <si>
    <t>Potrubí HT připojovací D 40 x 1,8 mm</t>
  </si>
  <si>
    <t>721176103R00</t>
  </si>
  <si>
    <t>Potrubí HT připojovací D 50 x 1,8 mm</t>
  </si>
  <si>
    <t>721290123R00</t>
  </si>
  <si>
    <t>Zkouška těsnosti kanalizace kouřem DN 300</t>
  </si>
  <si>
    <t>721001</t>
  </si>
  <si>
    <t>Nespecifikované práce související s přepojením, nových zař. předmětů</t>
  </si>
  <si>
    <t>998721101R00</t>
  </si>
  <si>
    <t>Přesun hmot pro vnitřní kanalizaci, výšky do 6 m</t>
  </si>
  <si>
    <t>725534228R00</t>
  </si>
  <si>
    <t>O/04 Ohřívač elek. zásob. závěsný , DZ Dražice OKCE 200</t>
  </si>
  <si>
    <t>722002</t>
  </si>
  <si>
    <t>Montáž zásobníku</t>
  </si>
  <si>
    <t>722172330R00</t>
  </si>
  <si>
    <t>Potrubí z PPR, D 16x2,7 mm, PN 20, vč. zed. výpom.</t>
  </si>
  <si>
    <t>722172331R00</t>
  </si>
  <si>
    <t>Potrubí z PPR, D 20x3,4 mm, PN 20, vč. zed. výpom.</t>
  </si>
  <si>
    <t>722181213RT6</t>
  </si>
  <si>
    <t>Izolace návleková MIRELON PRO tl. stěny 13 mm, vnitřní průměr 18 mm</t>
  </si>
  <si>
    <t>722181213RT7</t>
  </si>
  <si>
    <t>Izolace návleková MIRELON PRO tl. stěny 13 mm, vnitřní průměr 22 mm</t>
  </si>
  <si>
    <t>722236212R00</t>
  </si>
  <si>
    <t>Kohout kulový DN 10 PN10</t>
  </si>
  <si>
    <t>722236213R00</t>
  </si>
  <si>
    <t>Kohout kulový DN 20 PN10</t>
  </si>
  <si>
    <t>722236512R00</t>
  </si>
  <si>
    <t>Filtr DN 20 PN10</t>
  </si>
  <si>
    <t>722231161R00</t>
  </si>
  <si>
    <t>Ventil vod.pojistný 1/2 X 3/4</t>
  </si>
  <si>
    <t>722222182R00</t>
  </si>
  <si>
    <t>Kohout vodovodní kulový vypouštěcí, DN 15</t>
  </si>
  <si>
    <t>72202</t>
  </si>
  <si>
    <t xml:space="preserve">Tlakoměr 0-10 MPa </t>
  </si>
  <si>
    <t>722239102R00</t>
  </si>
  <si>
    <t>Montáž vodovodních armatur do DN25</t>
  </si>
  <si>
    <t>722280108R00</t>
  </si>
  <si>
    <t>Tlaková zkouška vodovodního potrubí do DN 32</t>
  </si>
  <si>
    <t>724311811R00</t>
  </si>
  <si>
    <t>Demontáž zásobníkového ohřívače do 300 litrů, včetně likvidace</t>
  </si>
  <si>
    <t>722290234R00</t>
  </si>
  <si>
    <t>Proplach a dezinfekce vodovod.potrubí</t>
  </si>
  <si>
    <t>722001</t>
  </si>
  <si>
    <t>Nespecifikované práce v rámci zdravotechniky</t>
  </si>
  <si>
    <t>998722201R00</t>
  </si>
  <si>
    <t>Přesun hmot pro vnitřní vodovod, výšky do 6 m</t>
  </si>
  <si>
    <t>998722292R00</t>
  </si>
  <si>
    <t>Příplatek zvětš. přesun, vnitřní vodovod do 100 m</t>
  </si>
  <si>
    <t>725290020RA0</t>
  </si>
  <si>
    <t>Demontáž umyvadla včetně baterie a konzol</t>
  </si>
  <si>
    <t>725290010RA0</t>
  </si>
  <si>
    <t>Demontáž klozetu včetně splachovací nádrže</t>
  </si>
  <si>
    <t>725290030RA0</t>
  </si>
  <si>
    <t>Demontáž sprchy, včetně baterie</t>
  </si>
  <si>
    <t>725017122R00</t>
  </si>
  <si>
    <t>O/01 Umyvadlo na šrouby CUBITO 55 x 42 cm, bílé, Umyvadlová baterie 115mm, výpusť, sifon</t>
  </si>
  <si>
    <t>725012121RT1</t>
  </si>
  <si>
    <t xml:space="preserve">O/02 Klozet 355x480mm s nádržkou, odpad vodor, včetně sedátka v bílé barvě </t>
  </si>
  <si>
    <t>725249103R01</t>
  </si>
  <si>
    <t>O/03 Sprchový kout 900x900mm, Akrylátová vanička, Sprchový set chrom, sifon</t>
  </si>
  <si>
    <t>4291725110RR</t>
  </si>
  <si>
    <t>V/01, V/02 Klimatizace nástěnná , LG PC12SQ.NSJ + PC12SQ.UA3</t>
  </si>
  <si>
    <t>sada</t>
  </si>
  <si>
    <t>POL3_0</t>
  </si>
  <si>
    <t>998725101R00</t>
  </si>
  <si>
    <t>Přesun hmot pro zařizovací předměty, výšky do 6 m</t>
  </si>
  <si>
    <t>484518108R</t>
  </si>
  <si>
    <t>Těleso otopné trubkové Koralux Standard KS výška 1220 mm, délka 500 mm</t>
  </si>
  <si>
    <t>55121100050R</t>
  </si>
  <si>
    <t>Ventil Multilux 2trub. soustava přímý Rp 1/2", pro otopná tělesa s vnitřním závitem</t>
  </si>
  <si>
    <t>55137340R</t>
  </si>
  <si>
    <t>Danfoss hlavice termostatická RAX bílá</t>
  </si>
  <si>
    <t>733178112RT1</t>
  </si>
  <si>
    <t>Potrubí vícevrstvé IVAR.ALPEX-DUO, D 16 x 2 mm, lisovaný spoj, mosazné press fitinky</t>
  </si>
  <si>
    <t>783323230R00</t>
  </si>
  <si>
    <t>Nátěr syntetický radiátorů deskových 2x + 1x email</t>
  </si>
  <si>
    <t>783424340R00</t>
  </si>
  <si>
    <t>Nátěr syntet. potrubí do DN 50 mm  Z+2x +1x email</t>
  </si>
  <si>
    <t>733190106R00</t>
  </si>
  <si>
    <t>Tlaková zkouška potrubí  DN 15</t>
  </si>
  <si>
    <t>735001</t>
  </si>
  <si>
    <t>Nespecifikované práce v rámci ÚT</t>
  </si>
  <si>
    <t>998735201R00</t>
  </si>
  <si>
    <t>Přesun hmot pro otopná tělesa, výšky do 6 m</t>
  </si>
  <si>
    <t>998735293R00</t>
  </si>
  <si>
    <t>Příplatek zvětšený přesun, otopná tělesa do 500 m</t>
  </si>
  <si>
    <t>766662811R00</t>
  </si>
  <si>
    <t>Demontáž prahů dveří 1křídlových</t>
  </si>
  <si>
    <t>766810010RAI</t>
  </si>
  <si>
    <t>Demontáž kuchyňské linky, včetně likvidace</t>
  </si>
  <si>
    <t>771575014RAI</t>
  </si>
  <si>
    <t>Dlažba do tmele 30 x 30 cm, do tmele Mapei 2K, RAKO TAURUS GRANIT</t>
  </si>
  <si>
    <t>10,3+1,1+1,8+1,0+1,5+6,06</t>
  </si>
  <si>
    <t>771575024RAA</t>
  </si>
  <si>
    <t>Dlažba s izolací 30 x 30 cm, tmel Mapei, izolace Mapei, těsnící páska, RAKO TAURUS GRANI</t>
  </si>
  <si>
    <t>771475014RT6</t>
  </si>
  <si>
    <t>Obklad soklíků keram.rovných, tmel,výška 10 cm, spár.hmota</t>
  </si>
  <si>
    <t>(5,3*2+1,35)-(0,6*4+0,8)</t>
  </si>
  <si>
    <t>998771101R00</t>
  </si>
  <si>
    <t>Přesun hmot pro podlahy z dlaždic, výšky do 6 m</t>
  </si>
  <si>
    <t>776521200RV3</t>
  </si>
  <si>
    <t>Lepení povlakových podlah PVC (vinyl), včetně vinylové podlahoviny tl. 2 mm</t>
  </si>
  <si>
    <t>20,44</t>
  </si>
  <si>
    <t>776520030RAC</t>
  </si>
  <si>
    <t>Podlaha povlaková z PVC antistatická, soklík, podlahovina Elektrostatik 2,0 mm</t>
  </si>
  <si>
    <t>0,1*2*(3,8+5+1,5+1-0,8)</t>
  </si>
  <si>
    <t>776981114RT1</t>
  </si>
  <si>
    <t>Lišta hliníková podlahová krycí, povlak.podlaha, profil G, samolepicí, šířka 40 mm</t>
  </si>
  <si>
    <t>998776101R00</t>
  </si>
  <si>
    <t>Přesun hmot pro podlahy povlakové, výšky do 6 m</t>
  </si>
  <si>
    <t>777615110RAF</t>
  </si>
  <si>
    <t xml:space="preserve">Oprava betonové podlahy před pokládkou dlažby, opravovaná plocha do 50 % </t>
  </si>
  <si>
    <t>1,1+1,8+1,0+1,5</t>
  </si>
  <si>
    <t>781900010RA0</t>
  </si>
  <si>
    <t>Odsekání obkladů vnitřních</t>
  </si>
  <si>
    <t>781475115RAA</t>
  </si>
  <si>
    <t>Obklad vnitřní keram., tmel Mapei, 30 x 30 cm, např. RAKO TAURUS</t>
  </si>
  <si>
    <t>1,5*(1,45+1,2)</t>
  </si>
  <si>
    <t>781475125RAA</t>
  </si>
  <si>
    <t>Obklad vnitřní keram.,izolace Mapei, 30 x 30 cm, tmel Mapei, např. RAKO TAURUS</t>
  </si>
  <si>
    <t>2*2,1*(2,05+1,5)-0,6*1,97</t>
  </si>
  <si>
    <t>998781101R00</t>
  </si>
  <si>
    <t>Přesun hmot pro obklady keramické, výšky do 6 m</t>
  </si>
  <si>
    <t>784450026RA0</t>
  </si>
  <si>
    <t>Malba směs Primal na SDK, penetrace 1x, barevná 2x</t>
  </si>
  <si>
    <t>784450061RAA</t>
  </si>
  <si>
    <t>Malba ze směsi Primalex, penetrace 1x,bílá 2x</t>
  </si>
  <si>
    <t>3,1+10,3+1,1+1,8+1+1,5+18,5+6,06</t>
  </si>
  <si>
    <t>784442011RTT</t>
  </si>
  <si>
    <t>Malba omyvatelnái nter.Primalex, výška do 3,8 m, 1bílá, 2x nátěr,1 x penetrace</t>
  </si>
  <si>
    <t>1*2*(2,05+1,5)</t>
  </si>
  <si>
    <t>(3,1-1,5)*(1,45+1,2+2*(0,9+1,25+0,95+1,05+1,25+1,4+1,2+1,25))</t>
  </si>
  <si>
    <t>-0,5*0,6*6</t>
  </si>
  <si>
    <t>3,0*2*(2,9+4,05)-1,5*(1,45+1,2)-0,6*2-0,8*2</t>
  </si>
  <si>
    <t>3*2*(3,8+5+1+1,5)-0,8*2*2</t>
  </si>
  <si>
    <t>3*2*(5+3,7)*0,8-0,6*2-0,9*2</t>
  </si>
  <si>
    <t>3*4,4*2+3*1,5-0,6*2*4-0,8*2</t>
  </si>
  <si>
    <t>V799001</t>
  </si>
  <si>
    <t>Zařízení staveniště</t>
  </si>
  <si>
    <t>V799002</t>
  </si>
  <si>
    <t>Doprava materiálu</t>
  </si>
  <si>
    <t>Soubor</t>
  </si>
  <si>
    <t>V799003</t>
  </si>
  <si>
    <t>Dokumentace skutečného provedení stavby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</si>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</sst>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tavitel++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I2" sqref="I2"/>
    </sheetView>
  </sheetViews>
  <sheetFormatPr defaultRowHeight="13.2" x14ac:dyDescent="0.25"/>
  <sheetData>
    <row r="1" spans="1:7" x14ac:dyDescent="0.25">
      <c r="A1" s="35" t="s">
        <v>38</v>
      </c>
    </row>
    <row r="2" spans="1:7" ht="57.75" customHeight="1" x14ac:dyDescent="0.25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3"/>
  <sheetViews>
    <sheetView showGridLines="0" tabSelected="1" topLeftCell="B27" zoomScaleNormal="100" zoomScaleSheetLayoutView="75" workbookViewId="0">
      <selection activeCell="H33" sqref="H33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1" t="s">
        <v>36</v>
      </c>
      <c r="B1" s="228" t="s">
        <v>42</v>
      </c>
      <c r="C1" s="229"/>
      <c r="D1" s="229"/>
      <c r="E1" s="229"/>
      <c r="F1" s="229"/>
      <c r="G1" s="229"/>
      <c r="H1" s="229"/>
      <c r="I1" s="229"/>
      <c r="J1" s="230"/>
    </row>
    <row r="2" spans="1:15" ht="23.25" customHeight="1" x14ac:dyDescent="0.25">
      <c r="A2" s="4"/>
      <c r="B2" s="79" t="s">
        <v>40</v>
      </c>
      <c r="C2" s="80"/>
      <c r="D2" s="245" t="s">
        <v>46</v>
      </c>
      <c r="E2" s="246"/>
      <c r="F2" s="246"/>
      <c r="G2" s="246"/>
      <c r="H2" s="246"/>
      <c r="I2" s="246"/>
      <c r="J2" s="247"/>
      <c r="O2" s="2"/>
    </row>
    <row r="3" spans="1:15" ht="23.25" customHeight="1" x14ac:dyDescent="0.25">
      <c r="A3" s="4"/>
      <c r="B3" s="81" t="s">
        <v>45</v>
      </c>
      <c r="C3" s="82"/>
      <c r="D3" s="208" t="s">
        <v>43</v>
      </c>
      <c r="E3" s="209"/>
      <c r="F3" s="209"/>
      <c r="G3" s="209"/>
      <c r="H3" s="209"/>
      <c r="I3" s="209"/>
      <c r="J3" s="210"/>
    </row>
    <row r="4" spans="1:15" ht="23.25" hidden="1" customHeight="1" x14ac:dyDescent="0.25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5">
      <c r="A5" s="4"/>
      <c r="B5" s="45" t="s">
        <v>21</v>
      </c>
      <c r="C5" s="5"/>
      <c r="D5" s="89" t="s">
        <v>47</v>
      </c>
      <c r="E5" s="25"/>
      <c r="F5" s="25"/>
      <c r="G5" s="25"/>
      <c r="H5" s="27" t="s">
        <v>33</v>
      </c>
      <c r="I5" s="89"/>
      <c r="J5" s="11"/>
    </row>
    <row r="6" spans="1:15" ht="15.75" customHeight="1" x14ac:dyDescent="0.25">
      <c r="A6" s="4"/>
      <c r="B6" s="39"/>
      <c r="C6" s="25"/>
      <c r="D6" s="89" t="s">
        <v>48</v>
      </c>
      <c r="E6" s="25"/>
      <c r="F6" s="25"/>
      <c r="G6" s="25"/>
      <c r="H6" s="27" t="s">
        <v>34</v>
      </c>
      <c r="I6" s="89"/>
      <c r="J6" s="11"/>
    </row>
    <row r="7" spans="1:15" ht="15.75" customHeight="1" x14ac:dyDescent="0.25">
      <c r="A7" s="4"/>
      <c r="B7" s="40"/>
      <c r="C7" s="90" t="s">
        <v>50</v>
      </c>
      <c r="D7" s="78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5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5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5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5">
      <c r="A11" s="4"/>
      <c r="B11" s="45" t="s">
        <v>18</v>
      </c>
      <c r="C11" s="5"/>
      <c r="D11" s="240"/>
      <c r="E11" s="240"/>
      <c r="F11" s="240"/>
      <c r="G11" s="240"/>
      <c r="H11" s="27" t="s">
        <v>33</v>
      </c>
      <c r="I11" s="92"/>
      <c r="J11" s="11"/>
    </row>
    <row r="12" spans="1:15" ht="15.75" customHeight="1" x14ac:dyDescent="0.25">
      <c r="A12" s="4"/>
      <c r="B12" s="39"/>
      <c r="C12" s="25"/>
      <c r="D12" s="225"/>
      <c r="E12" s="225"/>
      <c r="F12" s="225"/>
      <c r="G12" s="225"/>
      <c r="H12" s="27" t="s">
        <v>34</v>
      </c>
      <c r="I12" s="92"/>
      <c r="J12" s="11"/>
    </row>
    <row r="13" spans="1:15" ht="15.75" customHeight="1" x14ac:dyDescent="0.25">
      <c r="A13" s="4"/>
      <c r="B13" s="40"/>
      <c r="C13" s="91"/>
      <c r="D13" s="226"/>
      <c r="E13" s="226"/>
      <c r="F13" s="226"/>
      <c r="G13" s="226"/>
      <c r="H13" s="28"/>
      <c r="I13" s="32"/>
      <c r="J13" s="49"/>
    </row>
    <row r="14" spans="1:15" ht="24" hidden="1" customHeight="1" x14ac:dyDescent="0.25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5">
      <c r="A15" s="4"/>
      <c r="B15" s="50" t="s">
        <v>31</v>
      </c>
      <c r="C15" s="70"/>
      <c r="D15" s="51"/>
      <c r="E15" s="248"/>
      <c r="F15" s="248"/>
      <c r="G15" s="221"/>
      <c r="H15" s="221"/>
      <c r="I15" s="221" t="s">
        <v>28</v>
      </c>
      <c r="J15" s="222"/>
    </row>
    <row r="16" spans="1:15" ht="23.25" customHeight="1" x14ac:dyDescent="0.25">
      <c r="A16" s="139" t="s">
        <v>23</v>
      </c>
      <c r="B16" s="140" t="s">
        <v>23</v>
      </c>
      <c r="C16" s="56"/>
      <c r="D16" s="57"/>
      <c r="E16" s="223"/>
      <c r="F16" s="224"/>
      <c r="G16" s="223"/>
      <c r="H16" s="224"/>
      <c r="I16" s="223">
        <f>SUMIF(F47:F69,A16,I47:I69)+SUMIF(F47:F69,"PSU",I47:I69)</f>
        <v>0</v>
      </c>
      <c r="J16" s="237"/>
    </row>
    <row r="17" spans="1:10" ht="23.25" customHeight="1" x14ac:dyDescent="0.25">
      <c r="A17" s="139" t="s">
        <v>24</v>
      </c>
      <c r="B17" s="140" t="s">
        <v>24</v>
      </c>
      <c r="C17" s="56"/>
      <c r="D17" s="57"/>
      <c r="E17" s="223"/>
      <c r="F17" s="224"/>
      <c r="G17" s="223"/>
      <c r="H17" s="224"/>
      <c r="I17" s="223">
        <f>SUMIF(F47:F69,A17,I47:I69)</f>
        <v>0</v>
      </c>
      <c r="J17" s="237"/>
    </row>
    <row r="18" spans="1:10" ht="23.25" customHeight="1" x14ac:dyDescent="0.25">
      <c r="A18" s="139" t="s">
        <v>25</v>
      </c>
      <c r="B18" s="140" t="s">
        <v>25</v>
      </c>
      <c r="C18" s="56"/>
      <c r="D18" s="57"/>
      <c r="E18" s="223"/>
      <c r="F18" s="224"/>
      <c r="G18" s="223"/>
      <c r="H18" s="224"/>
      <c r="I18" s="223">
        <f>SUMIF(F47:F69,A18,I47:I69)</f>
        <v>0</v>
      </c>
      <c r="J18" s="237"/>
    </row>
    <row r="19" spans="1:10" ht="23.25" customHeight="1" x14ac:dyDescent="0.25">
      <c r="A19" s="139" t="s">
        <v>102</v>
      </c>
      <c r="B19" s="140" t="s">
        <v>26</v>
      </c>
      <c r="C19" s="56"/>
      <c r="D19" s="57"/>
      <c r="E19" s="223"/>
      <c r="F19" s="224"/>
      <c r="G19" s="223"/>
      <c r="H19" s="224"/>
      <c r="I19" s="223">
        <f>SUMIF(F47:F69,A19,I47:I69)</f>
        <v>0</v>
      </c>
      <c r="J19" s="237"/>
    </row>
    <row r="20" spans="1:10" ht="23.25" customHeight="1" x14ac:dyDescent="0.25">
      <c r="A20" s="139" t="s">
        <v>103</v>
      </c>
      <c r="B20" s="140" t="s">
        <v>27</v>
      </c>
      <c r="C20" s="56"/>
      <c r="D20" s="57"/>
      <c r="E20" s="223"/>
      <c r="F20" s="224"/>
      <c r="G20" s="223"/>
      <c r="H20" s="224"/>
      <c r="I20" s="223">
        <f>SUMIF(F47:F69,A20,I47:I69)</f>
        <v>0</v>
      </c>
      <c r="J20" s="237"/>
    </row>
    <row r="21" spans="1:10" ht="23.25" customHeight="1" x14ac:dyDescent="0.25">
      <c r="A21" s="4"/>
      <c r="B21" s="72" t="s">
        <v>28</v>
      </c>
      <c r="C21" s="73"/>
      <c r="D21" s="74"/>
      <c r="E21" s="238"/>
      <c r="F21" s="239"/>
      <c r="G21" s="238"/>
      <c r="H21" s="239"/>
      <c r="I21" s="238">
        <f>SUM(I16:J20)</f>
        <v>0</v>
      </c>
      <c r="J21" s="244"/>
    </row>
    <row r="22" spans="1:10" ht="33" customHeight="1" x14ac:dyDescent="0.25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5">
      <c r="A23" s="4"/>
      <c r="B23" s="55" t="s">
        <v>11</v>
      </c>
      <c r="C23" s="56"/>
      <c r="D23" s="57"/>
      <c r="E23" s="58">
        <v>15</v>
      </c>
      <c r="F23" s="59" t="s">
        <v>0</v>
      </c>
      <c r="G23" s="235">
        <f>ZakladDPHSniVypocet</f>
        <v>0</v>
      </c>
      <c r="H23" s="236"/>
      <c r="I23" s="236"/>
      <c r="J23" s="60" t="str">
        <f t="shared" ref="J23:J28" si="0">Mena</f>
        <v>CZK</v>
      </c>
    </row>
    <row r="24" spans="1:10" ht="23.25" customHeight="1" x14ac:dyDescent="0.25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242">
        <f>ZakladDPHSni*SazbaDPH1/100</f>
        <v>0</v>
      </c>
      <c r="H24" s="243"/>
      <c r="I24" s="243"/>
      <c r="J24" s="60" t="str">
        <f t="shared" si="0"/>
        <v>CZK</v>
      </c>
    </row>
    <row r="25" spans="1:10" ht="23.25" customHeight="1" x14ac:dyDescent="0.25">
      <c r="A25" s="4"/>
      <c r="B25" s="55" t="s">
        <v>13</v>
      </c>
      <c r="C25" s="56"/>
      <c r="D25" s="57"/>
      <c r="E25" s="58">
        <v>21</v>
      </c>
      <c r="F25" s="59" t="s">
        <v>0</v>
      </c>
      <c r="G25" s="235">
        <f>I21</f>
        <v>0</v>
      </c>
      <c r="H25" s="236"/>
      <c r="I25" s="236"/>
      <c r="J25" s="60" t="str">
        <f t="shared" si="0"/>
        <v>CZK</v>
      </c>
    </row>
    <row r="26" spans="1:10" ht="23.25" customHeight="1" x14ac:dyDescent="0.25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31">
        <f>ZakladDPHZakl*SazbaDPH2/100</f>
        <v>0</v>
      </c>
      <c r="H26" s="232"/>
      <c r="I26" s="232"/>
      <c r="J26" s="54" t="str">
        <f t="shared" si="0"/>
        <v>CZK</v>
      </c>
    </row>
    <row r="27" spans="1:10" ht="23.25" customHeight="1" thickBot="1" x14ac:dyDescent="0.3">
      <c r="A27" s="4"/>
      <c r="B27" s="46" t="s">
        <v>4</v>
      </c>
      <c r="C27" s="20"/>
      <c r="D27" s="23"/>
      <c r="E27" s="20"/>
      <c r="F27" s="21"/>
      <c r="G27" s="233">
        <f>0</f>
        <v>0</v>
      </c>
      <c r="H27" s="233"/>
      <c r="I27" s="233"/>
      <c r="J27" s="61" t="str">
        <f t="shared" si="0"/>
        <v>CZK</v>
      </c>
    </row>
    <row r="28" spans="1:10" ht="27.75" hidden="1" customHeight="1" thickBot="1" x14ac:dyDescent="0.3">
      <c r="A28" s="4"/>
      <c r="B28" s="111" t="s">
        <v>22</v>
      </c>
      <c r="C28" s="112"/>
      <c r="D28" s="112"/>
      <c r="E28" s="113"/>
      <c r="F28" s="114"/>
      <c r="G28" s="220">
        <f>ZakladDPHSniVypocet+ZakladDPHZaklVypocet</f>
        <v>0</v>
      </c>
      <c r="H28" s="220"/>
      <c r="I28" s="220"/>
      <c r="J28" s="115" t="str">
        <f t="shared" si="0"/>
        <v>CZK</v>
      </c>
    </row>
    <row r="29" spans="1:10" ht="27.75" customHeight="1" thickBot="1" x14ac:dyDescent="0.3">
      <c r="A29" s="4"/>
      <c r="B29" s="111" t="s">
        <v>35</v>
      </c>
      <c r="C29" s="116"/>
      <c r="D29" s="116"/>
      <c r="E29" s="116"/>
      <c r="F29" s="116"/>
      <c r="G29" s="234">
        <f>ZakladDPHSni+DPHSni+ZakladDPHZakl+DPHZakl+Zaokrouhleni</f>
        <v>0</v>
      </c>
      <c r="H29" s="234"/>
      <c r="I29" s="234"/>
      <c r="J29" s="117" t="s">
        <v>53</v>
      </c>
    </row>
    <row r="30" spans="1:10" ht="12.75" customHeight="1" x14ac:dyDescent="0.25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5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5">
      <c r="A34" s="29"/>
      <c r="B34" s="29"/>
      <c r="C34" s="30"/>
      <c r="D34" s="227"/>
      <c r="E34" s="227"/>
      <c r="F34" s="30"/>
      <c r="G34" s="227"/>
      <c r="H34" s="227"/>
      <c r="I34" s="227"/>
      <c r="J34" s="36"/>
    </row>
    <row r="35" spans="1:10" ht="12.75" customHeight="1" x14ac:dyDescent="0.25">
      <c r="A35" s="4"/>
      <c r="B35" s="4"/>
      <c r="C35" s="5"/>
      <c r="D35" s="241" t="s">
        <v>2</v>
      </c>
      <c r="E35" s="241"/>
      <c r="F35" s="5"/>
      <c r="G35" s="43"/>
      <c r="H35" s="13" t="s">
        <v>3</v>
      </c>
      <c r="I35" s="43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5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5">
      <c r="A39" s="95">
        <v>1</v>
      </c>
      <c r="B39" s="101" t="s">
        <v>51</v>
      </c>
      <c r="C39" s="211" t="s">
        <v>46</v>
      </c>
      <c r="D39" s="212"/>
      <c r="E39" s="212"/>
      <c r="F39" s="106">
        <f>'Rozpočet Pol'!AC186</f>
        <v>0</v>
      </c>
      <c r="G39" s="107">
        <f>'Rozpočet Pol'!AD186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5">
      <c r="A40" s="95"/>
      <c r="B40" s="213" t="s">
        <v>52</v>
      </c>
      <c r="C40" s="214"/>
      <c r="D40" s="214"/>
      <c r="E40" s="215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6" x14ac:dyDescent="0.3">
      <c r="B44" s="118" t="s">
        <v>54</v>
      </c>
    </row>
    <row r="46" spans="1:10" ht="25.5" customHeight="1" x14ac:dyDescent="0.25">
      <c r="A46" s="119"/>
      <c r="B46" s="123" t="s">
        <v>16</v>
      </c>
      <c r="C46" s="123" t="s">
        <v>5</v>
      </c>
      <c r="D46" s="124"/>
      <c r="E46" s="124"/>
      <c r="F46" s="127" t="s">
        <v>55</v>
      </c>
      <c r="G46" s="127"/>
      <c r="H46" s="127"/>
      <c r="I46" s="216" t="s">
        <v>28</v>
      </c>
      <c r="J46" s="216"/>
    </row>
    <row r="47" spans="1:10" ht="25.5" customHeight="1" x14ac:dyDescent="0.25">
      <c r="A47" s="120"/>
      <c r="B47" s="128" t="s">
        <v>56</v>
      </c>
      <c r="C47" s="218" t="s">
        <v>57</v>
      </c>
      <c r="D47" s="219"/>
      <c r="E47" s="219"/>
      <c r="F47" s="130" t="s">
        <v>23</v>
      </c>
      <c r="G47" s="131"/>
      <c r="H47" s="131"/>
      <c r="I47" s="217">
        <f>'Rozpočet Pol'!G8</f>
        <v>0</v>
      </c>
      <c r="J47" s="217"/>
    </row>
    <row r="48" spans="1:10" ht="25.5" customHeight="1" x14ac:dyDescent="0.25">
      <c r="A48" s="120"/>
      <c r="B48" s="122" t="s">
        <v>58</v>
      </c>
      <c r="C48" s="206" t="s">
        <v>59</v>
      </c>
      <c r="D48" s="207"/>
      <c r="E48" s="207"/>
      <c r="F48" s="132" t="s">
        <v>23</v>
      </c>
      <c r="G48" s="133"/>
      <c r="H48" s="133"/>
      <c r="I48" s="205">
        <f>'Rozpočet Pol'!G16</f>
        <v>0</v>
      </c>
      <c r="J48" s="205"/>
    </row>
    <row r="49" spans="1:10" ht="25.5" customHeight="1" x14ac:dyDescent="0.25">
      <c r="A49" s="120"/>
      <c r="B49" s="122" t="s">
        <v>60</v>
      </c>
      <c r="C49" s="206" t="s">
        <v>61</v>
      </c>
      <c r="D49" s="207"/>
      <c r="E49" s="207"/>
      <c r="F49" s="132" t="s">
        <v>23</v>
      </c>
      <c r="G49" s="133"/>
      <c r="H49" s="133"/>
      <c r="I49" s="205">
        <f>'Rozpočet Pol'!G21</f>
        <v>0</v>
      </c>
      <c r="J49" s="205"/>
    </row>
    <row r="50" spans="1:10" ht="25.5" customHeight="1" x14ac:dyDescent="0.25">
      <c r="A50" s="120"/>
      <c r="B50" s="122" t="s">
        <v>62</v>
      </c>
      <c r="C50" s="206" t="s">
        <v>63</v>
      </c>
      <c r="D50" s="207"/>
      <c r="E50" s="207"/>
      <c r="F50" s="132" t="s">
        <v>23</v>
      </c>
      <c r="G50" s="133"/>
      <c r="H50" s="133"/>
      <c r="I50" s="205">
        <f>'Rozpočet Pol'!G33</f>
        <v>0</v>
      </c>
      <c r="J50" s="205"/>
    </row>
    <row r="51" spans="1:10" ht="25.5" customHeight="1" x14ac:dyDescent="0.25">
      <c r="A51" s="120"/>
      <c r="B51" s="122" t="s">
        <v>64</v>
      </c>
      <c r="C51" s="206" t="s">
        <v>65</v>
      </c>
      <c r="D51" s="207"/>
      <c r="E51" s="207"/>
      <c r="F51" s="132" t="s">
        <v>23</v>
      </c>
      <c r="G51" s="133"/>
      <c r="H51" s="133"/>
      <c r="I51" s="205">
        <f>'Rozpočet Pol'!G39</f>
        <v>0</v>
      </c>
      <c r="J51" s="205"/>
    </row>
    <row r="52" spans="1:10" ht="25.5" customHeight="1" x14ac:dyDescent="0.25">
      <c r="A52" s="120"/>
      <c r="B52" s="122" t="s">
        <v>66</v>
      </c>
      <c r="C52" s="206" t="s">
        <v>67</v>
      </c>
      <c r="D52" s="207"/>
      <c r="E52" s="207"/>
      <c r="F52" s="132" t="s">
        <v>23</v>
      </c>
      <c r="G52" s="133"/>
      <c r="H52" s="133"/>
      <c r="I52" s="205">
        <f>'Rozpočet Pol'!G45</f>
        <v>0</v>
      </c>
      <c r="J52" s="205"/>
    </row>
    <row r="53" spans="1:10" ht="25.5" customHeight="1" x14ac:dyDescent="0.25">
      <c r="A53" s="120"/>
      <c r="B53" s="122" t="s">
        <v>68</v>
      </c>
      <c r="C53" s="206" t="s">
        <v>69</v>
      </c>
      <c r="D53" s="207"/>
      <c r="E53" s="207"/>
      <c r="F53" s="132" t="s">
        <v>23</v>
      </c>
      <c r="G53" s="133"/>
      <c r="H53" s="133"/>
      <c r="I53" s="205">
        <f>'Rozpočet Pol'!G47</f>
        <v>0</v>
      </c>
      <c r="J53" s="205"/>
    </row>
    <row r="54" spans="1:10" ht="25.5" customHeight="1" x14ac:dyDescent="0.25">
      <c r="A54" s="120"/>
      <c r="B54" s="122" t="s">
        <v>70</v>
      </c>
      <c r="C54" s="206" t="s">
        <v>71</v>
      </c>
      <c r="D54" s="207"/>
      <c r="E54" s="207"/>
      <c r="F54" s="132" t="s">
        <v>23</v>
      </c>
      <c r="G54" s="133"/>
      <c r="H54" s="133"/>
      <c r="I54" s="205">
        <f>'Rozpočet Pol'!G49</f>
        <v>0</v>
      </c>
      <c r="J54" s="205"/>
    </row>
    <row r="55" spans="1:10" ht="25.5" customHeight="1" x14ac:dyDescent="0.25">
      <c r="A55" s="120"/>
      <c r="B55" s="122" t="s">
        <v>72</v>
      </c>
      <c r="C55" s="206" t="s">
        <v>73</v>
      </c>
      <c r="D55" s="207"/>
      <c r="E55" s="207"/>
      <c r="F55" s="132" t="s">
        <v>23</v>
      </c>
      <c r="G55" s="133"/>
      <c r="H55" s="133"/>
      <c r="I55" s="205">
        <f>'Rozpočet Pol'!G51</f>
        <v>0</v>
      </c>
      <c r="J55" s="205"/>
    </row>
    <row r="56" spans="1:10" ht="25.5" customHeight="1" x14ac:dyDescent="0.25">
      <c r="A56" s="120"/>
      <c r="B56" s="122" t="s">
        <v>74</v>
      </c>
      <c r="C56" s="206" t="s">
        <v>75</v>
      </c>
      <c r="D56" s="207"/>
      <c r="E56" s="207"/>
      <c r="F56" s="132" t="s">
        <v>23</v>
      </c>
      <c r="G56" s="133"/>
      <c r="H56" s="133"/>
      <c r="I56" s="205">
        <f>'Rozpočet Pol'!G66</f>
        <v>0</v>
      </c>
      <c r="J56" s="205"/>
    </row>
    <row r="57" spans="1:10" ht="25.5" customHeight="1" x14ac:dyDescent="0.25">
      <c r="A57" s="120"/>
      <c r="B57" s="122" t="s">
        <v>76</v>
      </c>
      <c r="C57" s="206" t="s">
        <v>77</v>
      </c>
      <c r="D57" s="207"/>
      <c r="E57" s="207"/>
      <c r="F57" s="132" t="s">
        <v>23</v>
      </c>
      <c r="G57" s="133"/>
      <c r="H57" s="133"/>
      <c r="I57" s="205">
        <f>'Rozpočet Pol'!G80</f>
        <v>0</v>
      </c>
      <c r="J57" s="205"/>
    </row>
    <row r="58" spans="1:10" ht="25.5" customHeight="1" x14ac:dyDescent="0.25">
      <c r="A58" s="120"/>
      <c r="B58" s="122" t="s">
        <v>78</v>
      </c>
      <c r="C58" s="206" t="s">
        <v>79</v>
      </c>
      <c r="D58" s="207"/>
      <c r="E58" s="207"/>
      <c r="F58" s="132" t="s">
        <v>24</v>
      </c>
      <c r="G58" s="133"/>
      <c r="H58" s="133"/>
      <c r="I58" s="205">
        <f>'Rozpočet Pol'!G82</f>
        <v>0</v>
      </c>
      <c r="J58" s="205"/>
    </row>
    <row r="59" spans="1:10" ht="25.5" customHeight="1" x14ac:dyDescent="0.25">
      <c r="A59" s="120"/>
      <c r="B59" s="122" t="s">
        <v>80</v>
      </c>
      <c r="C59" s="206" t="s">
        <v>81</v>
      </c>
      <c r="D59" s="207"/>
      <c r="E59" s="207"/>
      <c r="F59" s="132" t="s">
        <v>24</v>
      </c>
      <c r="G59" s="133"/>
      <c r="H59" s="133"/>
      <c r="I59" s="205">
        <f>'Rozpočet Pol'!G87</f>
        <v>0</v>
      </c>
      <c r="J59" s="205"/>
    </row>
    <row r="60" spans="1:10" ht="25.5" customHeight="1" x14ac:dyDescent="0.25">
      <c r="A60" s="120"/>
      <c r="B60" s="122" t="s">
        <v>82</v>
      </c>
      <c r="C60" s="206" t="s">
        <v>83</v>
      </c>
      <c r="D60" s="207"/>
      <c r="E60" s="207"/>
      <c r="F60" s="132" t="s">
        <v>24</v>
      </c>
      <c r="G60" s="133"/>
      <c r="H60" s="133"/>
      <c r="I60" s="205">
        <f>'Rozpočet Pol'!G95</f>
        <v>0</v>
      </c>
      <c r="J60" s="205"/>
    </row>
    <row r="61" spans="1:10" ht="25.5" customHeight="1" x14ac:dyDescent="0.25">
      <c r="A61" s="120"/>
      <c r="B61" s="122" t="s">
        <v>84</v>
      </c>
      <c r="C61" s="206" t="s">
        <v>85</v>
      </c>
      <c r="D61" s="207"/>
      <c r="E61" s="207"/>
      <c r="F61" s="132" t="s">
        <v>24</v>
      </c>
      <c r="G61" s="133"/>
      <c r="H61" s="133"/>
      <c r="I61" s="205">
        <f>'Rozpočet Pol'!G115</f>
        <v>0</v>
      </c>
      <c r="J61" s="205"/>
    </row>
    <row r="62" spans="1:10" ht="25.5" customHeight="1" x14ac:dyDescent="0.25">
      <c r="A62" s="120"/>
      <c r="B62" s="122" t="s">
        <v>86</v>
      </c>
      <c r="C62" s="206" t="s">
        <v>87</v>
      </c>
      <c r="D62" s="207"/>
      <c r="E62" s="207"/>
      <c r="F62" s="132" t="s">
        <v>24</v>
      </c>
      <c r="G62" s="133"/>
      <c r="H62" s="133"/>
      <c r="I62" s="205">
        <f>'Rozpočet Pol'!G124</f>
        <v>0</v>
      </c>
      <c r="J62" s="205"/>
    </row>
    <row r="63" spans="1:10" ht="25.5" customHeight="1" x14ac:dyDescent="0.25">
      <c r="A63" s="120"/>
      <c r="B63" s="122" t="s">
        <v>88</v>
      </c>
      <c r="C63" s="206" t="s">
        <v>89</v>
      </c>
      <c r="D63" s="207"/>
      <c r="E63" s="207"/>
      <c r="F63" s="132" t="s">
        <v>24</v>
      </c>
      <c r="G63" s="133"/>
      <c r="H63" s="133"/>
      <c r="I63" s="205">
        <f>'Rozpočet Pol'!G135</f>
        <v>0</v>
      </c>
      <c r="J63" s="205"/>
    </row>
    <row r="64" spans="1:10" ht="25.5" customHeight="1" x14ac:dyDescent="0.25">
      <c r="A64" s="120"/>
      <c r="B64" s="122" t="s">
        <v>90</v>
      </c>
      <c r="C64" s="206" t="s">
        <v>91</v>
      </c>
      <c r="D64" s="207"/>
      <c r="E64" s="207"/>
      <c r="F64" s="132" t="s">
        <v>24</v>
      </c>
      <c r="G64" s="133"/>
      <c r="H64" s="133"/>
      <c r="I64" s="205">
        <f>'Rozpočet Pol'!G138</f>
        <v>0</v>
      </c>
      <c r="J64" s="205"/>
    </row>
    <row r="65" spans="1:10" ht="25.5" customHeight="1" x14ac:dyDescent="0.25">
      <c r="A65" s="120"/>
      <c r="B65" s="122" t="s">
        <v>92</v>
      </c>
      <c r="C65" s="206" t="s">
        <v>93</v>
      </c>
      <c r="D65" s="207"/>
      <c r="E65" s="207"/>
      <c r="F65" s="132" t="s">
        <v>24</v>
      </c>
      <c r="G65" s="133"/>
      <c r="H65" s="133"/>
      <c r="I65" s="205">
        <f>'Rozpočet Pol'!G145</f>
        <v>0</v>
      </c>
      <c r="J65" s="205"/>
    </row>
    <row r="66" spans="1:10" ht="25.5" customHeight="1" x14ac:dyDescent="0.25">
      <c r="A66" s="120"/>
      <c r="B66" s="122" t="s">
        <v>94</v>
      </c>
      <c r="C66" s="206" t="s">
        <v>95</v>
      </c>
      <c r="D66" s="207"/>
      <c r="E66" s="207"/>
      <c r="F66" s="132" t="s">
        <v>24</v>
      </c>
      <c r="G66" s="133"/>
      <c r="H66" s="133"/>
      <c r="I66" s="205">
        <f>'Rozpočet Pol'!G152</f>
        <v>0</v>
      </c>
      <c r="J66" s="205"/>
    </row>
    <row r="67" spans="1:10" ht="25.5" customHeight="1" x14ac:dyDescent="0.25">
      <c r="A67" s="120"/>
      <c r="B67" s="122" t="s">
        <v>96</v>
      </c>
      <c r="C67" s="206" t="s">
        <v>97</v>
      </c>
      <c r="D67" s="207"/>
      <c r="E67" s="207"/>
      <c r="F67" s="132" t="s">
        <v>24</v>
      </c>
      <c r="G67" s="133"/>
      <c r="H67" s="133"/>
      <c r="I67" s="205">
        <f>'Rozpočet Pol'!G155</f>
        <v>0</v>
      </c>
      <c r="J67" s="205"/>
    </row>
    <row r="68" spans="1:10" ht="25.5" customHeight="1" x14ac:dyDescent="0.25">
      <c r="A68" s="120"/>
      <c r="B68" s="122" t="s">
        <v>98</v>
      </c>
      <c r="C68" s="206" t="s">
        <v>99</v>
      </c>
      <c r="D68" s="207"/>
      <c r="E68" s="207"/>
      <c r="F68" s="132" t="s">
        <v>24</v>
      </c>
      <c r="G68" s="133"/>
      <c r="H68" s="133"/>
      <c r="I68" s="205">
        <f>'Rozpočet Pol'!G169</f>
        <v>0</v>
      </c>
      <c r="J68" s="205"/>
    </row>
    <row r="69" spans="1:10" ht="25.5" customHeight="1" x14ac:dyDescent="0.25">
      <c r="A69" s="120"/>
      <c r="B69" s="129" t="s">
        <v>100</v>
      </c>
      <c r="C69" s="202" t="s">
        <v>101</v>
      </c>
      <c r="D69" s="203"/>
      <c r="E69" s="203"/>
      <c r="F69" s="134" t="s">
        <v>23</v>
      </c>
      <c r="G69" s="135"/>
      <c r="H69" s="135"/>
      <c r="I69" s="201">
        <f>'Rozpočet Pol'!G181</f>
        <v>0</v>
      </c>
      <c r="J69" s="201"/>
    </row>
    <row r="70" spans="1:10" ht="25.5" customHeight="1" x14ac:dyDescent="0.25">
      <c r="A70" s="121"/>
      <c r="B70" s="125" t="s">
        <v>1</v>
      </c>
      <c r="C70" s="125"/>
      <c r="D70" s="126"/>
      <c r="E70" s="126"/>
      <c r="F70" s="136"/>
      <c r="G70" s="137"/>
      <c r="H70" s="137"/>
      <c r="I70" s="204">
        <f>SUM(I47:I69)</f>
        <v>0</v>
      </c>
      <c r="J70" s="204"/>
    </row>
    <row r="71" spans="1:10" x14ac:dyDescent="0.25">
      <c r="F71" s="138"/>
      <c r="G71" s="94"/>
      <c r="H71" s="138"/>
      <c r="I71" s="94"/>
      <c r="J71" s="94"/>
    </row>
    <row r="72" spans="1:10" x14ac:dyDescent="0.25">
      <c r="F72" s="138"/>
      <c r="G72" s="94"/>
      <c r="H72" s="138"/>
      <c r="I72" s="94"/>
      <c r="J72" s="94"/>
    </row>
    <row r="73" spans="1:10" x14ac:dyDescent="0.25">
      <c r="F73" s="138"/>
      <c r="G73" s="94"/>
      <c r="H73" s="138"/>
      <c r="I73" s="94"/>
      <c r="J73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7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  <mergeCell ref="C65:E65"/>
    <mergeCell ref="I69:J69"/>
    <mergeCell ref="C69:E69"/>
    <mergeCell ref="I70:J70"/>
    <mergeCell ref="I66:J66"/>
    <mergeCell ref="C66:E66"/>
    <mergeCell ref="I67:J67"/>
    <mergeCell ref="C67:E67"/>
    <mergeCell ref="I68:J68"/>
    <mergeCell ref="C68:E6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249" t="s">
        <v>6</v>
      </c>
      <c r="B1" s="249"/>
      <c r="C1" s="250"/>
      <c r="D1" s="249"/>
      <c r="E1" s="249"/>
      <c r="F1" s="249"/>
      <c r="G1" s="249"/>
    </row>
    <row r="2" spans="1:7" ht="24.9" customHeight="1" x14ac:dyDescent="0.25">
      <c r="A2" s="77" t="s">
        <v>41</v>
      </c>
      <c r="B2" s="76"/>
      <c r="C2" s="251"/>
      <c r="D2" s="251"/>
      <c r="E2" s="251"/>
      <c r="F2" s="251"/>
      <c r="G2" s="252"/>
    </row>
    <row r="3" spans="1:7" ht="24.9" hidden="1" customHeight="1" x14ac:dyDescent="0.25">
      <c r="A3" s="77" t="s">
        <v>7</v>
      </c>
      <c r="B3" s="76"/>
      <c r="C3" s="251"/>
      <c r="D3" s="251"/>
      <c r="E3" s="251"/>
      <c r="F3" s="251"/>
      <c r="G3" s="252"/>
    </row>
    <row r="4" spans="1:7" ht="24.9" hidden="1" customHeight="1" x14ac:dyDescent="0.25">
      <c r="A4" s="77" t="s">
        <v>8</v>
      </c>
      <c r="B4" s="76"/>
      <c r="C4" s="251"/>
      <c r="D4" s="251"/>
      <c r="E4" s="251"/>
      <c r="F4" s="251"/>
      <c r="G4" s="252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96"/>
  <sheetViews>
    <sheetView topLeftCell="A18" workbookViewId="0">
      <selection activeCell="E29" sqref="E29"/>
    </sheetView>
  </sheetViews>
  <sheetFormatPr defaultRowHeight="13.2" outlineLevelRow="1" x14ac:dyDescent="0.25"/>
  <cols>
    <col min="1" max="1" width="4.33203125" customWidth="1"/>
    <col min="2" max="2" width="14.44140625" style="93" customWidth="1"/>
    <col min="3" max="3" width="38.33203125" style="93" customWidth="1"/>
    <col min="4" max="4" width="4.6640625" customWidth="1"/>
    <col min="5" max="5" width="10.6640625" customWidth="1"/>
    <col min="6" max="6" width="9.88671875" customWidth="1"/>
    <col min="7" max="7" width="12.77734375" customWidth="1"/>
    <col min="8" max="21" width="0" hidden="1" customWidth="1"/>
    <col min="29" max="39" width="0" hidden="1" customWidth="1"/>
  </cols>
  <sheetData>
    <row r="1" spans="1:60" ht="15.75" customHeight="1" x14ac:dyDescent="0.3">
      <c r="A1" s="253" t="s">
        <v>6</v>
      </c>
      <c r="B1" s="253"/>
      <c r="C1" s="253"/>
      <c r="D1" s="253"/>
      <c r="E1" s="253"/>
      <c r="F1" s="253"/>
      <c r="G1" s="253"/>
      <c r="AE1" t="s">
        <v>105</v>
      </c>
    </row>
    <row r="2" spans="1:60" ht="25.05" customHeight="1" x14ac:dyDescent="0.25">
      <c r="A2" s="143" t="s">
        <v>104</v>
      </c>
      <c r="B2" s="141"/>
      <c r="C2" s="254" t="s">
        <v>46</v>
      </c>
      <c r="D2" s="255"/>
      <c r="E2" s="255"/>
      <c r="F2" s="255"/>
      <c r="G2" s="256"/>
      <c r="AE2" t="s">
        <v>106</v>
      </c>
    </row>
    <row r="3" spans="1:60" ht="25.05" customHeight="1" x14ac:dyDescent="0.25">
      <c r="A3" s="144" t="s">
        <v>7</v>
      </c>
      <c r="B3" s="142"/>
      <c r="C3" s="257" t="s">
        <v>43</v>
      </c>
      <c r="D3" s="258"/>
      <c r="E3" s="258"/>
      <c r="F3" s="258"/>
      <c r="G3" s="259"/>
      <c r="AE3" t="s">
        <v>107</v>
      </c>
    </row>
    <row r="4" spans="1:60" ht="25.05" hidden="1" customHeight="1" x14ac:dyDescent="0.25">
      <c r="A4" s="144" t="s">
        <v>8</v>
      </c>
      <c r="B4" s="142"/>
      <c r="C4" s="257"/>
      <c r="D4" s="258"/>
      <c r="E4" s="258"/>
      <c r="F4" s="258"/>
      <c r="G4" s="259"/>
      <c r="AE4" t="s">
        <v>108</v>
      </c>
    </row>
    <row r="5" spans="1:60" hidden="1" x14ac:dyDescent="0.25">
      <c r="A5" s="145" t="s">
        <v>109</v>
      </c>
      <c r="B5" s="146"/>
      <c r="C5" s="147"/>
      <c r="D5" s="148"/>
      <c r="E5" s="148"/>
      <c r="F5" s="148"/>
      <c r="G5" s="149"/>
      <c r="AE5" t="s">
        <v>110</v>
      </c>
    </row>
    <row r="7" spans="1:60" ht="39.6" x14ac:dyDescent="0.25">
      <c r="A7" s="154" t="s">
        <v>111</v>
      </c>
      <c r="B7" s="155" t="s">
        <v>112</v>
      </c>
      <c r="C7" s="155" t="s">
        <v>113</v>
      </c>
      <c r="D7" s="154" t="s">
        <v>114</v>
      </c>
      <c r="E7" s="154" t="s">
        <v>115</v>
      </c>
      <c r="F7" s="150" t="s">
        <v>116</v>
      </c>
      <c r="G7" s="173" t="s">
        <v>28</v>
      </c>
      <c r="H7" s="174" t="s">
        <v>29</v>
      </c>
      <c r="I7" s="174" t="s">
        <v>117</v>
      </c>
      <c r="J7" s="174" t="s">
        <v>30</v>
      </c>
      <c r="K7" s="174" t="s">
        <v>118</v>
      </c>
      <c r="L7" s="174" t="s">
        <v>119</v>
      </c>
      <c r="M7" s="174" t="s">
        <v>120</v>
      </c>
      <c r="N7" s="174" t="s">
        <v>121</v>
      </c>
      <c r="O7" s="174" t="s">
        <v>122</v>
      </c>
      <c r="P7" s="174" t="s">
        <v>123</v>
      </c>
      <c r="Q7" s="174" t="s">
        <v>124</v>
      </c>
      <c r="R7" s="174" t="s">
        <v>125</v>
      </c>
      <c r="S7" s="174" t="s">
        <v>126</v>
      </c>
      <c r="T7" s="174" t="s">
        <v>127</v>
      </c>
      <c r="U7" s="157" t="s">
        <v>128</v>
      </c>
    </row>
    <row r="8" spans="1:60" x14ac:dyDescent="0.25">
      <c r="A8" s="175" t="s">
        <v>129</v>
      </c>
      <c r="B8" s="176" t="s">
        <v>56</v>
      </c>
      <c r="C8" s="177" t="s">
        <v>57</v>
      </c>
      <c r="D8" s="178"/>
      <c r="E8" s="179"/>
      <c r="F8" s="180"/>
      <c r="G8" s="180">
        <f>SUMIF(AE9:AE15,"&lt;&gt;NOR",G9:G15)</f>
        <v>0</v>
      </c>
      <c r="H8" s="180"/>
      <c r="I8" s="180">
        <f>SUM(I9:I15)</f>
        <v>0</v>
      </c>
      <c r="J8" s="180"/>
      <c r="K8" s="180">
        <f>SUM(K9:K15)</f>
        <v>0</v>
      </c>
      <c r="L8" s="180"/>
      <c r="M8" s="180">
        <f>SUM(M9:M15)</f>
        <v>0</v>
      </c>
      <c r="N8" s="156"/>
      <c r="O8" s="156">
        <f>SUM(O9:O15)</f>
        <v>14.758130000000001</v>
      </c>
      <c r="P8" s="156"/>
      <c r="Q8" s="156">
        <f>SUM(Q9:Q15)</f>
        <v>0</v>
      </c>
      <c r="R8" s="156"/>
      <c r="S8" s="156"/>
      <c r="T8" s="175"/>
      <c r="U8" s="156">
        <f>SUM(U9:U15)</f>
        <v>52.99</v>
      </c>
      <c r="AE8" t="s">
        <v>130</v>
      </c>
    </row>
    <row r="9" spans="1:60" ht="20.399999999999999" outlineLevel="1" x14ac:dyDescent="0.25">
      <c r="A9" s="152">
        <v>1</v>
      </c>
      <c r="B9" s="158" t="s">
        <v>131</v>
      </c>
      <c r="C9" s="193" t="s">
        <v>132</v>
      </c>
      <c r="D9" s="160" t="s">
        <v>133</v>
      </c>
      <c r="E9" s="167">
        <v>3.99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0</v>
      </c>
      <c r="M9" s="171">
        <f>G9*(1+L9/100)</f>
        <v>0</v>
      </c>
      <c r="N9" s="161">
        <v>3.69407</v>
      </c>
      <c r="O9" s="161">
        <f>ROUND(E9*N9,5)</f>
        <v>14.73934</v>
      </c>
      <c r="P9" s="161">
        <v>0</v>
      </c>
      <c r="Q9" s="161">
        <f>ROUND(E9*P9,5)</f>
        <v>0</v>
      </c>
      <c r="R9" s="161"/>
      <c r="S9" s="161"/>
      <c r="T9" s="162">
        <v>6.0014500000000002</v>
      </c>
      <c r="U9" s="161">
        <f>ROUND(E9*T9,2)</f>
        <v>23.95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134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5">
      <c r="A10" s="152"/>
      <c r="B10" s="158"/>
      <c r="C10" s="194" t="s">
        <v>135</v>
      </c>
      <c r="D10" s="163"/>
      <c r="E10" s="168">
        <v>3.99</v>
      </c>
      <c r="F10" s="171"/>
      <c r="G10" s="171"/>
      <c r="H10" s="171"/>
      <c r="I10" s="171"/>
      <c r="J10" s="171"/>
      <c r="K10" s="171"/>
      <c r="L10" s="171"/>
      <c r="M10" s="171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136</v>
      </c>
      <c r="AF10" s="151">
        <v>0</v>
      </c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5">
      <c r="A11" s="152">
        <v>2</v>
      </c>
      <c r="B11" s="158" t="s">
        <v>137</v>
      </c>
      <c r="C11" s="193" t="s">
        <v>138</v>
      </c>
      <c r="D11" s="160" t="s">
        <v>139</v>
      </c>
      <c r="E11" s="167">
        <v>15.1</v>
      </c>
      <c r="F11" s="170">
        <f>H11+J11</f>
        <v>0</v>
      </c>
      <c r="G11" s="171">
        <f>ROUND(E11*F11,2)</f>
        <v>0</v>
      </c>
      <c r="H11" s="171"/>
      <c r="I11" s="171">
        <f>ROUND(E11*H11,2)</f>
        <v>0</v>
      </c>
      <c r="J11" s="171"/>
      <c r="K11" s="171">
        <f>ROUND(E11*J11,2)</f>
        <v>0</v>
      </c>
      <c r="L11" s="171">
        <v>0</v>
      </c>
      <c r="M11" s="171">
        <f>G11*(1+L11/100)</f>
        <v>0</v>
      </c>
      <c r="N11" s="161">
        <v>3.6999999999999999E-4</v>
      </c>
      <c r="O11" s="161">
        <f>ROUND(E11*N11,5)</f>
        <v>5.5900000000000004E-3</v>
      </c>
      <c r="P11" s="161">
        <v>0</v>
      </c>
      <c r="Q11" s="161">
        <f>ROUND(E11*P11,5)</f>
        <v>0</v>
      </c>
      <c r="R11" s="161"/>
      <c r="S11" s="161"/>
      <c r="T11" s="162">
        <v>0.75</v>
      </c>
      <c r="U11" s="161">
        <f>ROUND(E11*T11,2)</f>
        <v>11.33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140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5">
      <c r="A12" s="152"/>
      <c r="B12" s="158"/>
      <c r="C12" s="194" t="s">
        <v>141</v>
      </c>
      <c r="D12" s="163"/>
      <c r="E12" s="168">
        <v>15.1</v>
      </c>
      <c r="F12" s="171"/>
      <c r="G12" s="171"/>
      <c r="H12" s="171"/>
      <c r="I12" s="171"/>
      <c r="J12" s="171"/>
      <c r="K12" s="171"/>
      <c r="L12" s="171"/>
      <c r="M12" s="171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136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5">
      <c r="A13" s="152">
        <v>3</v>
      </c>
      <c r="B13" s="158" t="s">
        <v>142</v>
      </c>
      <c r="C13" s="193" t="s">
        <v>143</v>
      </c>
      <c r="D13" s="160" t="s">
        <v>139</v>
      </c>
      <c r="E13" s="167">
        <v>19.45</v>
      </c>
      <c r="F13" s="170">
        <v>0</v>
      </c>
      <c r="G13" s="171">
        <f>ROUND(E13*F13,2)</f>
        <v>0</v>
      </c>
      <c r="H13" s="171"/>
      <c r="I13" s="171">
        <f>ROUND(E13*H13,2)</f>
        <v>0</v>
      </c>
      <c r="J13" s="171"/>
      <c r="K13" s="171">
        <f>ROUND(E13*J13,2)</f>
        <v>0</v>
      </c>
      <c r="L13" s="171">
        <v>0</v>
      </c>
      <c r="M13" s="171">
        <f>G13*(1+L13/100)</f>
        <v>0</v>
      </c>
      <c r="N13" s="161">
        <v>5.4000000000000001E-4</v>
      </c>
      <c r="O13" s="161">
        <f>ROUND(E13*N13,5)</f>
        <v>1.0500000000000001E-2</v>
      </c>
      <c r="P13" s="161">
        <v>0</v>
      </c>
      <c r="Q13" s="161">
        <f>ROUND(E13*P13,5)</f>
        <v>0</v>
      </c>
      <c r="R13" s="161"/>
      <c r="S13" s="161"/>
      <c r="T13" s="162">
        <v>0.76</v>
      </c>
      <c r="U13" s="161">
        <f>ROUND(E13*T13,2)</f>
        <v>14.78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140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5">
      <c r="A14" s="152"/>
      <c r="B14" s="158"/>
      <c r="C14" s="194" t="s">
        <v>144</v>
      </c>
      <c r="D14" s="163"/>
      <c r="E14" s="168">
        <v>19.45</v>
      </c>
      <c r="F14" s="171"/>
      <c r="G14" s="171"/>
      <c r="H14" s="171"/>
      <c r="I14" s="171"/>
      <c r="J14" s="171"/>
      <c r="K14" s="171"/>
      <c r="L14" s="171"/>
      <c r="M14" s="171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136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5">
      <c r="A15" s="152">
        <v>4</v>
      </c>
      <c r="B15" s="158" t="s">
        <v>145</v>
      </c>
      <c r="C15" s="193" t="s">
        <v>146</v>
      </c>
      <c r="D15" s="160" t="s">
        <v>139</v>
      </c>
      <c r="E15" s="167">
        <v>3.8</v>
      </c>
      <c r="F15" s="170">
        <f>H15+J15</f>
        <v>0</v>
      </c>
      <c r="G15" s="171">
        <f>ROUND(E15*F15,2)</f>
        <v>0</v>
      </c>
      <c r="H15" s="171"/>
      <c r="I15" s="171">
        <f>ROUND(E15*H15,2)</f>
        <v>0</v>
      </c>
      <c r="J15" s="171"/>
      <c r="K15" s="171">
        <f>ROUND(E15*J15,2)</f>
        <v>0</v>
      </c>
      <c r="L15" s="171">
        <v>0</v>
      </c>
      <c r="M15" s="171">
        <f>G15*(1+L15/100)</f>
        <v>0</v>
      </c>
      <c r="N15" s="161">
        <v>7.1000000000000002E-4</v>
      </c>
      <c r="O15" s="161">
        <f>ROUND(E15*N15,5)</f>
        <v>2.7000000000000001E-3</v>
      </c>
      <c r="P15" s="161">
        <v>0</v>
      </c>
      <c r="Q15" s="161">
        <f>ROUND(E15*P15,5)</f>
        <v>0</v>
      </c>
      <c r="R15" s="161"/>
      <c r="S15" s="161"/>
      <c r="T15" s="162">
        <v>0.77</v>
      </c>
      <c r="U15" s="161">
        <f>ROUND(E15*T15,2)</f>
        <v>2.93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140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x14ac:dyDescent="0.25">
      <c r="A16" s="153" t="s">
        <v>129</v>
      </c>
      <c r="B16" s="159" t="s">
        <v>58</v>
      </c>
      <c r="C16" s="195" t="s">
        <v>59</v>
      </c>
      <c r="D16" s="164"/>
      <c r="E16" s="169"/>
      <c r="F16" s="172"/>
      <c r="G16" s="172">
        <f>SUMIF(AE17:AE20,"&lt;&gt;NOR",G17:G20)</f>
        <v>0</v>
      </c>
      <c r="H16" s="172"/>
      <c r="I16" s="172">
        <f>SUM(I17:I20)</f>
        <v>0</v>
      </c>
      <c r="J16" s="172"/>
      <c r="K16" s="172">
        <f>SUM(K17:K20)</f>
        <v>0</v>
      </c>
      <c r="L16" s="172"/>
      <c r="M16" s="172">
        <f>SUM(M17:M20)</f>
        <v>0</v>
      </c>
      <c r="N16" s="165"/>
      <c r="O16" s="165">
        <f>SUM(O17:O20)</f>
        <v>0.89634000000000003</v>
      </c>
      <c r="P16" s="165"/>
      <c r="Q16" s="165">
        <f>SUM(Q17:Q20)</f>
        <v>0</v>
      </c>
      <c r="R16" s="165"/>
      <c r="S16" s="165"/>
      <c r="T16" s="166"/>
      <c r="U16" s="165">
        <f>SUM(U17:U20)</f>
        <v>35.75</v>
      </c>
      <c r="AE16" t="s">
        <v>130</v>
      </c>
    </row>
    <row r="17" spans="1:60" ht="20.399999999999999" outlineLevel="1" x14ac:dyDescent="0.25">
      <c r="A17" s="152">
        <v>5</v>
      </c>
      <c r="B17" s="158" t="s">
        <v>147</v>
      </c>
      <c r="C17" s="193" t="s">
        <v>148</v>
      </c>
      <c r="D17" s="160" t="s">
        <v>149</v>
      </c>
      <c r="E17" s="167">
        <v>6.18</v>
      </c>
      <c r="F17" s="170">
        <f>H17+J17</f>
        <v>0</v>
      </c>
      <c r="G17" s="171">
        <f>ROUND(E17*F17,2)</f>
        <v>0</v>
      </c>
      <c r="H17" s="171"/>
      <c r="I17" s="171">
        <f>ROUND(E17*H17,2)</f>
        <v>0</v>
      </c>
      <c r="J17" s="171"/>
      <c r="K17" s="171">
        <f>ROUND(E17*J17,2)</f>
        <v>0</v>
      </c>
      <c r="L17" s="171">
        <v>0</v>
      </c>
      <c r="M17" s="171">
        <f>G17*(1+L17/100)</f>
        <v>0</v>
      </c>
      <c r="N17" s="161">
        <v>7.4709999999999999E-2</v>
      </c>
      <c r="O17" s="161">
        <f>ROUND(E17*N17,5)</f>
        <v>0.46171000000000001</v>
      </c>
      <c r="P17" s="161">
        <v>0</v>
      </c>
      <c r="Q17" s="161">
        <f>ROUND(E17*P17,5)</f>
        <v>0</v>
      </c>
      <c r="R17" s="161"/>
      <c r="S17" s="161"/>
      <c r="T17" s="162">
        <v>0.52915000000000001</v>
      </c>
      <c r="U17" s="161">
        <f>ROUND(E17*T17,2)</f>
        <v>3.27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140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5">
      <c r="A18" s="152"/>
      <c r="B18" s="158"/>
      <c r="C18" s="194" t="s">
        <v>150</v>
      </c>
      <c r="D18" s="163"/>
      <c r="E18" s="168">
        <v>6.18</v>
      </c>
      <c r="F18" s="171"/>
      <c r="G18" s="171"/>
      <c r="H18" s="171"/>
      <c r="I18" s="171"/>
      <c r="J18" s="171"/>
      <c r="K18" s="171"/>
      <c r="L18" s="171"/>
      <c r="M18" s="171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136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5">
      <c r="A19" s="152">
        <v>6</v>
      </c>
      <c r="B19" s="158" t="s">
        <v>151</v>
      </c>
      <c r="C19" s="193" t="s">
        <v>152</v>
      </c>
      <c r="D19" s="160" t="s">
        <v>153</v>
      </c>
      <c r="E19" s="167">
        <v>2</v>
      </c>
      <c r="F19" s="170">
        <v>0</v>
      </c>
      <c r="G19" s="171">
        <f>ROUND(E19*F19,2)</f>
        <v>0</v>
      </c>
      <c r="H19" s="171"/>
      <c r="I19" s="171">
        <f>ROUND(E19*H19,2)</f>
        <v>0</v>
      </c>
      <c r="J19" s="171"/>
      <c r="K19" s="171">
        <f>ROUND(E19*J19,2)</f>
        <v>0</v>
      </c>
      <c r="L19" s="171">
        <v>0</v>
      </c>
      <c r="M19" s="171">
        <f>G19*(1+L19/100)</f>
        <v>0</v>
      </c>
      <c r="N19" s="161">
        <v>2.6509999999999999E-2</v>
      </c>
      <c r="O19" s="161">
        <f>ROUND(E19*N19,5)</f>
        <v>5.3019999999999998E-2</v>
      </c>
      <c r="P19" s="161">
        <v>0</v>
      </c>
      <c r="Q19" s="161">
        <f>ROUND(E19*P19,5)</f>
        <v>0</v>
      </c>
      <c r="R19" s="161"/>
      <c r="S19" s="161"/>
      <c r="T19" s="162">
        <v>0.25013999999999997</v>
      </c>
      <c r="U19" s="161">
        <f>ROUND(E19*T19,2)</f>
        <v>0.5</v>
      </c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134</v>
      </c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ht="20.399999999999999" outlineLevel="1" x14ac:dyDescent="0.25">
      <c r="A20" s="152">
        <v>7</v>
      </c>
      <c r="B20" s="158" t="s">
        <v>154</v>
      </c>
      <c r="C20" s="193" t="s">
        <v>155</v>
      </c>
      <c r="D20" s="160" t="s">
        <v>149</v>
      </c>
      <c r="E20" s="167">
        <v>20.440000000000001</v>
      </c>
      <c r="F20" s="170">
        <f>H20+J20</f>
        <v>0</v>
      </c>
      <c r="G20" s="171">
        <f>ROUND(E20*F20,2)</f>
        <v>0</v>
      </c>
      <c r="H20" s="171"/>
      <c r="I20" s="171">
        <f>ROUND(E20*H20,2)</f>
        <v>0</v>
      </c>
      <c r="J20" s="171"/>
      <c r="K20" s="171">
        <f>ROUND(E20*J20,2)</f>
        <v>0</v>
      </c>
      <c r="L20" s="171">
        <v>0</v>
      </c>
      <c r="M20" s="171">
        <f>G20*(1+L20/100)</f>
        <v>0</v>
      </c>
      <c r="N20" s="161">
        <v>1.8669999999999999E-2</v>
      </c>
      <c r="O20" s="161">
        <f>ROUND(E20*N20,5)</f>
        <v>0.38161</v>
      </c>
      <c r="P20" s="161">
        <v>0</v>
      </c>
      <c r="Q20" s="161">
        <f>ROUND(E20*P20,5)</f>
        <v>0</v>
      </c>
      <c r="R20" s="161"/>
      <c r="S20" s="161"/>
      <c r="T20" s="162">
        <v>1.5645100000000001</v>
      </c>
      <c r="U20" s="161">
        <f>ROUND(E20*T20,2)</f>
        <v>31.98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134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x14ac:dyDescent="0.25">
      <c r="A21" s="153" t="s">
        <v>129</v>
      </c>
      <c r="B21" s="159" t="s">
        <v>60</v>
      </c>
      <c r="C21" s="195" t="s">
        <v>61</v>
      </c>
      <c r="D21" s="164"/>
      <c r="E21" s="169"/>
      <c r="F21" s="172"/>
      <c r="G21" s="172">
        <f>SUMIF(AE22:AE32,"&lt;&gt;NOR",G22:G32)</f>
        <v>0</v>
      </c>
      <c r="H21" s="172"/>
      <c r="I21" s="172">
        <f>SUM(I22:I32)</f>
        <v>0</v>
      </c>
      <c r="J21" s="172"/>
      <c r="K21" s="172">
        <f>SUM(K22:K32)</f>
        <v>0</v>
      </c>
      <c r="L21" s="172"/>
      <c r="M21" s="172">
        <f>SUM(M22:M32)</f>
        <v>0</v>
      </c>
      <c r="N21" s="165"/>
      <c r="O21" s="165">
        <f>SUM(O22:O32)</f>
        <v>1.36351</v>
      </c>
      <c r="P21" s="165"/>
      <c r="Q21" s="165">
        <f>SUM(Q22:Q32)</f>
        <v>0.34871999999999997</v>
      </c>
      <c r="R21" s="165"/>
      <c r="S21" s="165"/>
      <c r="T21" s="166"/>
      <c r="U21" s="165">
        <f>SUM(U22:U32)</f>
        <v>39.379999999999995</v>
      </c>
      <c r="AE21" t="s">
        <v>130</v>
      </c>
    </row>
    <row r="22" spans="1:60" outlineLevel="1" x14ac:dyDescent="0.25">
      <c r="A22" s="152">
        <v>8</v>
      </c>
      <c r="B22" s="158" t="s">
        <v>156</v>
      </c>
      <c r="C22" s="193" t="s">
        <v>157</v>
      </c>
      <c r="D22" s="160" t="s">
        <v>149</v>
      </c>
      <c r="E22" s="167">
        <v>29.06</v>
      </c>
      <c r="F22" s="170">
        <f>H22+J22</f>
        <v>0</v>
      </c>
      <c r="G22" s="171">
        <f>ROUND(E22*F22,2)</f>
        <v>0</v>
      </c>
      <c r="H22" s="171"/>
      <c r="I22" s="171">
        <f>ROUND(E22*H22,2)</f>
        <v>0</v>
      </c>
      <c r="J22" s="171"/>
      <c r="K22" s="171">
        <f>ROUND(E22*J22,2)</f>
        <v>0</v>
      </c>
      <c r="L22" s="171">
        <v>0</v>
      </c>
      <c r="M22" s="171">
        <f>G22*(1+L22/100)</f>
        <v>0</v>
      </c>
      <c r="N22" s="161">
        <v>1.2659999999999999E-2</v>
      </c>
      <c r="O22" s="161">
        <f>ROUND(E22*N22,5)</f>
        <v>0.3679</v>
      </c>
      <c r="P22" s="161">
        <v>1.2E-2</v>
      </c>
      <c r="Q22" s="161">
        <f>ROUND(E22*P22,5)</f>
        <v>0.34871999999999997</v>
      </c>
      <c r="R22" s="161"/>
      <c r="S22" s="161"/>
      <c r="T22" s="162">
        <v>0.76593999999999995</v>
      </c>
      <c r="U22" s="161">
        <f>ROUND(E22*T22,2)</f>
        <v>22.26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134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5">
      <c r="A23" s="152"/>
      <c r="B23" s="158"/>
      <c r="C23" s="194" t="s">
        <v>158</v>
      </c>
      <c r="D23" s="163"/>
      <c r="E23" s="168">
        <v>9.1999999999999993</v>
      </c>
      <c r="F23" s="171"/>
      <c r="G23" s="171"/>
      <c r="H23" s="171"/>
      <c r="I23" s="171"/>
      <c r="J23" s="171"/>
      <c r="K23" s="171"/>
      <c r="L23" s="171"/>
      <c r="M23" s="171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136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5">
      <c r="A24" s="152"/>
      <c r="B24" s="158"/>
      <c r="C24" s="194" t="s">
        <v>159</v>
      </c>
      <c r="D24" s="163"/>
      <c r="E24" s="168">
        <v>8.7750000000000004</v>
      </c>
      <c r="F24" s="171"/>
      <c r="G24" s="171"/>
      <c r="H24" s="171"/>
      <c r="I24" s="171"/>
      <c r="J24" s="171"/>
      <c r="K24" s="171"/>
      <c r="L24" s="171"/>
      <c r="M24" s="171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136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5">
      <c r="A25" s="152"/>
      <c r="B25" s="158"/>
      <c r="C25" s="194" t="s">
        <v>160</v>
      </c>
      <c r="D25" s="163"/>
      <c r="E25" s="168">
        <v>27.75</v>
      </c>
      <c r="F25" s="171"/>
      <c r="G25" s="171"/>
      <c r="H25" s="171"/>
      <c r="I25" s="171"/>
      <c r="J25" s="171"/>
      <c r="K25" s="171"/>
      <c r="L25" s="171"/>
      <c r="M25" s="171"/>
      <c r="N25" s="161"/>
      <c r="O25" s="161"/>
      <c r="P25" s="161"/>
      <c r="Q25" s="161"/>
      <c r="R25" s="161"/>
      <c r="S25" s="161"/>
      <c r="T25" s="162"/>
      <c r="U25" s="161"/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136</v>
      </c>
      <c r="AF25" s="151">
        <v>0</v>
      </c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5">
      <c r="A26" s="152"/>
      <c r="B26" s="158"/>
      <c r="C26" s="194" t="s">
        <v>161</v>
      </c>
      <c r="D26" s="163"/>
      <c r="E26" s="168">
        <v>-5.4</v>
      </c>
      <c r="F26" s="171"/>
      <c r="G26" s="171"/>
      <c r="H26" s="171"/>
      <c r="I26" s="171"/>
      <c r="J26" s="171"/>
      <c r="K26" s="171"/>
      <c r="L26" s="171"/>
      <c r="M26" s="171"/>
      <c r="N26" s="161"/>
      <c r="O26" s="161"/>
      <c r="P26" s="161"/>
      <c r="Q26" s="161"/>
      <c r="R26" s="161"/>
      <c r="S26" s="161"/>
      <c r="T26" s="162"/>
      <c r="U26" s="161"/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136</v>
      </c>
      <c r="AF26" s="151">
        <v>0</v>
      </c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5">
      <c r="A27" s="152"/>
      <c r="B27" s="158"/>
      <c r="C27" s="194" t="s">
        <v>162</v>
      </c>
      <c r="D27" s="163"/>
      <c r="E27" s="168">
        <v>0.875</v>
      </c>
      <c r="F27" s="171"/>
      <c r="G27" s="171"/>
      <c r="H27" s="171"/>
      <c r="I27" s="171"/>
      <c r="J27" s="171"/>
      <c r="K27" s="171"/>
      <c r="L27" s="171"/>
      <c r="M27" s="171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136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ht="20.399999999999999" outlineLevel="1" x14ac:dyDescent="0.25">
      <c r="A28" s="152"/>
      <c r="B28" s="158"/>
      <c r="C28" s="194" t="s">
        <v>163</v>
      </c>
      <c r="D28" s="163"/>
      <c r="E28" s="168">
        <v>-12.14</v>
      </c>
      <c r="F28" s="171"/>
      <c r="G28" s="171"/>
      <c r="H28" s="171"/>
      <c r="I28" s="171"/>
      <c r="J28" s="171"/>
      <c r="K28" s="171"/>
      <c r="L28" s="171"/>
      <c r="M28" s="171"/>
      <c r="N28" s="161"/>
      <c r="O28" s="161"/>
      <c r="P28" s="161"/>
      <c r="Q28" s="161"/>
      <c r="R28" s="161"/>
      <c r="S28" s="161"/>
      <c r="T28" s="162"/>
      <c r="U28" s="161"/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136</v>
      </c>
      <c r="AF28" s="151">
        <v>0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ht="20.399999999999999" outlineLevel="1" x14ac:dyDescent="0.25">
      <c r="A29" s="152">
        <v>9</v>
      </c>
      <c r="B29" s="158" t="s">
        <v>164</v>
      </c>
      <c r="C29" s="193" t="s">
        <v>165</v>
      </c>
      <c r="D29" s="160" t="s">
        <v>149</v>
      </c>
      <c r="E29" s="167">
        <v>12.36</v>
      </c>
      <c r="F29" s="170">
        <f>H29+J29</f>
        <v>0</v>
      </c>
      <c r="G29" s="171">
        <f>ROUND(E29*F29,2)</f>
        <v>0</v>
      </c>
      <c r="H29" s="171"/>
      <c r="I29" s="171">
        <f>ROUND(E29*H29,2)</f>
        <v>0</v>
      </c>
      <c r="J29" s="171"/>
      <c r="K29" s="171">
        <f>ROUND(E29*J29,2)</f>
        <v>0</v>
      </c>
      <c r="L29" s="171">
        <v>0</v>
      </c>
      <c r="M29" s="171">
        <f>G29*(1+L29/100)</f>
        <v>0</v>
      </c>
      <c r="N29" s="161">
        <v>4.8059999999999999E-2</v>
      </c>
      <c r="O29" s="161">
        <f>ROUND(E29*N29,5)</f>
        <v>0.59401999999999999</v>
      </c>
      <c r="P29" s="161">
        <v>0</v>
      </c>
      <c r="Q29" s="161">
        <f>ROUND(E29*P29,5)</f>
        <v>0</v>
      </c>
      <c r="R29" s="161"/>
      <c r="S29" s="161"/>
      <c r="T29" s="162">
        <v>0.91368000000000005</v>
      </c>
      <c r="U29" s="161">
        <f>ROUND(E29*T29,2)</f>
        <v>11.29</v>
      </c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134</v>
      </c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5">
      <c r="A30" s="152"/>
      <c r="B30" s="158"/>
      <c r="C30" s="194" t="s">
        <v>166</v>
      </c>
      <c r="D30" s="163"/>
      <c r="E30" s="168">
        <v>12.36</v>
      </c>
      <c r="F30" s="171"/>
      <c r="G30" s="171"/>
      <c r="H30" s="171"/>
      <c r="I30" s="171"/>
      <c r="J30" s="171"/>
      <c r="K30" s="171"/>
      <c r="L30" s="171"/>
      <c r="M30" s="171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136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ht="20.399999999999999" outlineLevel="1" x14ac:dyDescent="0.25">
      <c r="A31" s="152">
        <v>10</v>
      </c>
      <c r="B31" s="158" t="s">
        <v>167</v>
      </c>
      <c r="C31" s="193" t="s">
        <v>168</v>
      </c>
      <c r="D31" s="160" t="s">
        <v>149</v>
      </c>
      <c r="E31" s="167">
        <v>12.14</v>
      </c>
      <c r="F31" s="170">
        <f>H31+J31</f>
        <v>0</v>
      </c>
      <c r="G31" s="171">
        <f>ROUND(E31*F31,2)</f>
        <v>0</v>
      </c>
      <c r="H31" s="171"/>
      <c r="I31" s="171">
        <f>ROUND(E31*H31,2)</f>
        <v>0</v>
      </c>
      <c r="J31" s="171"/>
      <c r="K31" s="171">
        <f>ROUND(E31*J31,2)</f>
        <v>0</v>
      </c>
      <c r="L31" s="171">
        <v>0</v>
      </c>
      <c r="M31" s="171">
        <f>G31*(1+L31/100)</f>
        <v>0</v>
      </c>
      <c r="N31" s="161">
        <v>3.3079999999999998E-2</v>
      </c>
      <c r="O31" s="161">
        <f>ROUND(E31*N31,5)</f>
        <v>0.40159</v>
      </c>
      <c r="P31" s="161">
        <v>0</v>
      </c>
      <c r="Q31" s="161">
        <f>ROUND(E31*P31,5)</f>
        <v>0</v>
      </c>
      <c r="R31" s="161"/>
      <c r="S31" s="161"/>
      <c r="T31" s="162">
        <v>0.48</v>
      </c>
      <c r="U31" s="161">
        <f>ROUND(E31*T31,2)</f>
        <v>5.83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140</v>
      </c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ht="20.399999999999999" outlineLevel="1" x14ac:dyDescent="0.25">
      <c r="A32" s="152"/>
      <c r="B32" s="158"/>
      <c r="C32" s="194" t="s">
        <v>169</v>
      </c>
      <c r="D32" s="163"/>
      <c r="E32" s="168">
        <v>12.14</v>
      </c>
      <c r="F32" s="171"/>
      <c r="G32" s="171"/>
      <c r="H32" s="171"/>
      <c r="I32" s="171"/>
      <c r="J32" s="171"/>
      <c r="K32" s="171"/>
      <c r="L32" s="171"/>
      <c r="M32" s="171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136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x14ac:dyDescent="0.25">
      <c r="A33" s="153" t="s">
        <v>129</v>
      </c>
      <c r="B33" s="159" t="s">
        <v>62</v>
      </c>
      <c r="C33" s="195" t="s">
        <v>63</v>
      </c>
      <c r="D33" s="164"/>
      <c r="E33" s="169"/>
      <c r="F33" s="172"/>
      <c r="G33" s="172">
        <f>SUMIF(AE34:AE38,"&lt;&gt;NOR",G34:G38)</f>
        <v>0</v>
      </c>
      <c r="H33" s="172"/>
      <c r="I33" s="172">
        <f>SUM(I34:I38)</f>
        <v>0</v>
      </c>
      <c r="J33" s="172"/>
      <c r="K33" s="172">
        <f>SUM(K34:K38)</f>
        <v>0</v>
      </c>
      <c r="L33" s="172"/>
      <c r="M33" s="172">
        <f>SUM(M34:M38)</f>
        <v>0</v>
      </c>
      <c r="N33" s="165"/>
      <c r="O33" s="165">
        <f>SUM(O34:O38)</f>
        <v>11.619290000000001</v>
      </c>
      <c r="P33" s="165"/>
      <c r="Q33" s="165">
        <f>SUM(Q34:Q38)</f>
        <v>18.473099999999999</v>
      </c>
      <c r="R33" s="165"/>
      <c r="S33" s="165"/>
      <c r="T33" s="166"/>
      <c r="U33" s="165">
        <f>SUM(U34:U38)</f>
        <v>163.60999999999999</v>
      </c>
      <c r="AE33" t="s">
        <v>130</v>
      </c>
    </row>
    <row r="34" spans="1:60" ht="20.399999999999999" outlineLevel="1" x14ac:dyDescent="0.25">
      <c r="A34" s="152">
        <v>11</v>
      </c>
      <c r="B34" s="158" t="s">
        <v>170</v>
      </c>
      <c r="C34" s="193" t="s">
        <v>171</v>
      </c>
      <c r="D34" s="160" t="s">
        <v>149</v>
      </c>
      <c r="E34" s="167">
        <v>44.3</v>
      </c>
      <c r="F34" s="170">
        <f>H34+J34</f>
        <v>0</v>
      </c>
      <c r="G34" s="171">
        <f>ROUND(E34*F34,2)</f>
        <v>0</v>
      </c>
      <c r="H34" s="171"/>
      <c r="I34" s="171">
        <f>ROUND(E34*H34,2)</f>
        <v>0</v>
      </c>
      <c r="J34" s="171"/>
      <c r="K34" s="171">
        <f>ROUND(E34*J34,2)</f>
        <v>0</v>
      </c>
      <c r="L34" s="171">
        <v>0</v>
      </c>
      <c r="M34" s="171">
        <f>G34*(1+L34/100)</f>
        <v>0</v>
      </c>
      <c r="N34" s="161">
        <v>0</v>
      </c>
      <c r="O34" s="161">
        <f>ROUND(E34*N34,5)</f>
        <v>0</v>
      </c>
      <c r="P34" s="161">
        <v>0.41699999999999998</v>
      </c>
      <c r="Q34" s="161">
        <f>ROUND(E34*P34,5)</f>
        <v>18.473099999999999</v>
      </c>
      <c r="R34" s="161"/>
      <c r="S34" s="161"/>
      <c r="T34" s="162">
        <v>2.3003900000000002</v>
      </c>
      <c r="U34" s="161">
        <f>ROUND(E34*T34,2)</f>
        <v>101.91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134</v>
      </c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5">
      <c r="A35" s="152"/>
      <c r="B35" s="158"/>
      <c r="C35" s="194" t="s">
        <v>172</v>
      </c>
      <c r="D35" s="163"/>
      <c r="E35" s="168">
        <v>44.3</v>
      </c>
      <c r="F35" s="171"/>
      <c r="G35" s="171"/>
      <c r="H35" s="171"/>
      <c r="I35" s="171"/>
      <c r="J35" s="171"/>
      <c r="K35" s="171"/>
      <c r="L35" s="171"/>
      <c r="M35" s="171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136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5">
      <c r="A36" s="152">
        <v>12</v>
      </c>
      <c r="B36" s="158" t="s">
        <v>173</v>
      </c>
      <c r="C36" s="193" t="s">
        <v>174</v>
      </c>
      <c r="D36" s="160" t="s">
        <v>149</v>
      </c>
      <c r="E36" s="167">
        <v>39.9</v>
      </c>
      <c r="F36" s="170">
        <f>H36+J36</f>
        <v>0</v>
      </c>
      <c r="G36" s="171">
        <f>ROUND(E36*F36,2)</f>
        <v>0</v>
      </c>
      <c r="H36" s="171"/>
      <c r="I36" s="171">
        <f>ROUND(E36*H36,2)</f>
        <v>0</v>
      </c>
      <c r="J36" s="171"/>
      <c r="K36" s="171">
        <f>ROUND(E36*J36,2)</f>
        <v>0</v>
      </c>
      <c r="L36" s="171">
        <v>0</v>
      </c>
      <c r="M36" s="171">
        <f>G36*(1+L36/100)</f>
        <v>0</v>
      </c>
      <c r="N36" s="161">
        <v>0.28305999999999998</v>
      </c>
      <c r="O36" s="161">
        <f>ROUND(E36*N36,5)</f>
        <v>11.294090000000001</v>
      </c>
      <c r="P36" s="161">
        <v>0</v>
      </c>
      <c r="Q36" s="161">
        <f>ROUND(E36*P36,5)</f>
        <v>0</v>
      </c>
      <c r="R36" s="161"/>
      <c r="S36" s="161"/>
      <c r="T36" s="162">
        <v>1.35589</v>
      </c>
      <c r="U36" s="161">
        <f>ROUND(E36*T36,2)</f>
        <v>54.1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140</v>
      </c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5">
      <c r="A37" s="152"/>
      <c r="B37" s="158"/>
      <c r="C37" s="194" t="s">
        <v>175</v>
      </c>
      <c r="D37" s="163"/>
      <c r="E37" s="168">
        <v>39.9</v>
      </c>
      <c r="F37" s="171"/>
      <c r="G37" s="171"/>
      <c r="H37" s="171"/>
      <c r="I37" s="171"/>
      <c r="J37" s="171"/>
      <c r="K37" s="171"/>
      <c r="L37" s="171"/>
      <c r="M37" s="171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136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ht="20.399999999999999" outlineLevel="1" x14ac:dyDescent="0.25">
      <c r="A38" s="152">
        <v>13</v>
      </c>
      <c r="B38" s="158" t="s">
        <v>176</v>
      </c>
      <c r="C38" s="193" t="s">
        <v>177</v>
      </c>
      <c r="D38" s="160" t="s">
        <v>149</v>
      </c>
      <c r="E38" s="167">
        <v>20.440000000000001</v>
      </c>
      <c r="F38" s="170">
        <f>H38+J38</f>
        <v>0</v>
      </c>
      <c r="G38" s="171">
        <f>ROUND(E38*F38,2)</f>
        <v>0</v>
      </c>
      <c r="H38" s="171"/>
      <c r="I38" s="171">
        <f>ROUND(E38*H38,2)</f>
        <v>0</v>
      </c>
      <c r="J38" s="171"/>
      <c r="K38" s="171">
        <f>ROUND(E38*J38,2)</f>
        <v>0</v>
      </c>
      <c r="L38" s="171">
        <v>0</v>
      </c>
      <c r="M38" s="171">
        <f>G38*(1+L38/100)</f>
        <v>0</v>
      </c>
      <c r="N38" s="161">
        <v>1.5910000000000001E-2</v>
      </c>
      <c r="O38" s="161">
        <f>ROUND(E38*N38,5)</f>
        <v>0.32519999999999999</v>
      </c>
      <c r="P38" s="161">
        <v>0</v>
      </c>
      <c r="Q38" s="161">
        <f>ROUND(E38*P38,5)</f>
        <v>0</v>
      </c>
      <c r="R38" s="161"/>
      <c r="S38" s="161"/>
      <c r="T38" s="162">
        <v>0.372</v>
      </c>
      <c r="U38" s="161">
        <f>ROUND(E38*T38,2)</f>
        <v>7.6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140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x14ac:dyDescent="0.25">
      <c r="A39" s="153" t="s">
        <v>129</v>
      </c>
      <c r="B39" s="159" t="s">
        <v>64</v>
      </c>
      <c r="C39" s="195" t="s">
        <v>65</v>
      </c>
      <c r="D39" s="164"/>
      <c r="E39" s="169"/>
      <c r="F39" s="172"/>
      <c r="G39" s="172">
        <f>SUMIF(AE40:AE44,"&lt;&gt;NOR",G40:G44)</f>
        <v>0</v>
      </c>
      <c r="H39" s="172"/>
      <c r="I39" s="172">
        <f>SUM(I40:I44)</f>
        <v>0</v>
      </c>
      <c r="J39" s="172"/>
      <c r="K39" s="172">
        <f>SUM(K40:K44)</f>
        <v>0</v>
      </c>
      <c r="L39" s="172"/>
      <c r="M39" s="172">
        <f>SUM(M40:M44)</f>
        <v>0</v>
      </c>
      <c r="N39" s="165"/>
      <c r="O39" s="165">
        <f>SUM(O40:O44)</f>
        <v>2.6335500000000001</v>
      </c>
      <c r="P39" s="165"/>
      <c r="Q39" s="165">
        <f>SUM(Q40:Q44)</f>
        <v>0</v>
      </c>
      <c r="R39" s="165"/>
      <c r="S39" s="165"/>
      <c r="T39" s="166"/>
      <c r="U39" s="165">
        <f>SUM(U40:U44)</f>
        <v>69.59</v>
      </c>
      <c r="AE39" t="s">
        <v>130</v>
      </c>
    </row>
    <row r="40" spans="1:60" ht="20.399999999999999" outlineLevel="1" x14ac:dyDescent="0.25">
      <c r="A40" s="152">
        <v>14</v>
      </c>
      <c r="B40" s="158" t="s">
        <v>178</v>
      </c>
      <c r="C40" s="193" t="s">
        <v>179</v>
      </c>
      <c r="D40" s="160" t="s">
        <v>153</v>
      </c>
      <c r="E40" s="167">
        <v>1</v>
      </c>
      <c r="F40" s="170">
        <f>H40+J40</f>
        <v>0</v>
      </c>
      <c r="G40" s="171">
        <f>ROUND(E40*F40,2)</f>
        <v>0</v>
      </c>
      <c r="H40" s="171"/>
      <c r="I40" s="171">
        <f>ROUND(E40*H40,2)</f>
        <v>0</v>
      </c>
      <c r="J40" s="171"/>
      <c r="K40" s="171">
        <f>ROUND(E40*J40,2)</f>
        <v>0</v>
      </c>
      <c r="L40" s="171">
        <v>0</v>
      </c>
      <c r="M40" s="171">
        <f>G40*(1+L40/100)</f>
        <v>0</v>
      </c>
      <c r="N40" s="161">
        <v>0.17557</v>
      </c>
      <c r="O40" s="161">
        <f>ROUND(E40*N40,5)</f>
        <v>0.17557</v>
      </c>
      <c r="P40" s="161">
        <v>0</v>
      </c>
      <c r="Q40" s="161">
        <f>ROUND(E40*P40,5)</f>
        <v>0</v>
      </c>
      <c r="R40" s="161"/>
      <c r="S40" s="161"/>
      <c r="T40" s="162">
        <v>4.6389500000000004</v>
      </c>
      <c r="U40" s="161">
        <f>ROUND(E40*T40,2)</f>
        <v>4.6399999999999997</v>
      </c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140</v>
      </c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ht="20.399999999999999" outlineLevel="1" x14ac:dyDescent="0.25">
      <c r="A41" s="152">
        <v>15</v>
      </c>
      <c r="B41" s="158" t="s">
        <v>180</v>
      </c>
      <c r="C41" s="193" t="s">
        <v>181</v>
      </c>
      <c r="D41" s="160" t="s">
        <v>153</v>
      </c>
      <c r="E41" s="167">
        <v>1</v>
      </c>
      <c r="F41" s="170">
        <f>H41+J41</f>
        <v>0</v>
      </c>
      <c r="G41" s="171">
        <f>ROUND(E41*F41,2)</f>
        <v>0</v>
      </c>
      <c r="H41" s="171"/>
      <c r="I41" s="171">
        <f>ROUND(E41*H41,2)</f>
        <v>0</v>
      </c>
      <c r="J41" s="171"/>
      <c r="K41" s="171">
        <f>ROUND(E41*J41,2)</f>
        <v>0</v>
      </c>
      <c r="L41" s="171">
        <v>0</v>
      </c>
      <c r="M41" s="171">
        <f>G41*(1+L41/100)</f>
        <v>0</v>
      </c>
      <c r="N41" s="161">
        <v>0.17557</v>
      </c>
      <c r="O41" s="161">
        <f>ROUND(E41*N41,5)</f>
        <v>0.17557</v>
      </c>
      <c r="P41" s="161">
        <v>0</v>
      </c>
      <c r="Q41" s="161">
        <f>ROUND(E41*P41,5)</f>
        <v>0</v>
      </c>
      <c r="R41" s="161"/>
      <c r="S41" s="161"/>
      <c r="T41" s="162">
        <v>4.6389500000000004</v>
      </c>
      <c r="U41" s="161">
        <f>ROUND(E41*T41,2)</f>
        <v>4.6399999999999997</v>
      </c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140</v>
      </c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ht="20.399999999999999" outlineLevel="1" x14ac:dyDescent="0.25">
      <c r="A42" s="152">
        <v>16</v>
      </c>
      <c r="B42" s="158" t="s">
        <v>182</v>
      </c>
      <c r="C42" s="193" t="s">
        <v>183</v>
      </c>
      <c r="D42" s="160" t="s">
        <v>153</v>
      </c>
      <c r="E42" s="167">
        <v>2</v>
      </c>
      <c r="F42" s="170">
        <f>H42+J42</f>
        <v>0</v>
      </c>
      <c r="G42" s="171">
        <f>ROUND(E42*F42,2)</f>
        <v>0</v>
      </c>
      <c r="H42" s="171"/>
      <c r="I42" s="171">
        <f>ROUND(E42*H42,2)</f>
        <v>0</v>
      </c>
      <c r="J42" s="171"/>
      <c r="K42" s="171">
        <f>ROUND(E42*J42,2)</f>
        <v>0</v>
      </c>
      <c r="L42" s="171">
        <v>0</v>
      </c>
      <c r="M42" s="171">
        <f>G42*(1+L42/100)</f>
        <v>0</v>
      </c>
      <c r="N42" s="161">
        <v>0.17557</v>
      </c>
      <c r="O42" s="161">
        <f>ROUND(E42*N42,5)</f>
        <v>0.35114000000000001</v>
      </c>
      <c r="P42" s="161">
        <v>0</v>
      </c>
      <c r="Q42" s="161">
        <f>ROUND(E42*P42,5)</f>
        <v>0</v>
      </c>
      <c r="R42" s="161"/>
      <c r="S42" s="161"/>
      <c r="T42" s="162">
        <v>4.6389500000000004</v>
      </c>
      <c r="U42" s="161">
        <f>ROUND(E42*T42,2)</f>
        <v>9.2799999999999994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140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ht="20.399999999999999" outlineLevel="1" x14ac:dyDescent="0.25">
      <c r="A43" s="152">
        <v>17</v>
      </c>
      <c r="B43" s="158" t="s">
        <v>184</v>
      </c>
      <c r="C43" s="193" t="s">
        <v>185</v>
      </c>
      <c r="D43" s="160" t="s">
        <v>153</v>
      </c>
      <c r="E43" s="167">
        <v>3</v>
      </c>
      <c r="F43" s="170">
        <f>H43+J43</f>
        <v>0</v>
      </c>
      <c r="G43" s="171">
        <f>ROUND(E43*F43,2)</f>
        <v>0</v>
      </c>
      <c r="H43" s="171"/>
      <c r="I43" s="171">
        <f>ROUND(E43*H43,2)</f>
        <v>0</v>
      </c>
      <c r="J43" s="171"/>
      <c r="K43" s="171">
        <f>ROUND(E43*J43,2)</f>
        <v>0</v>
      </c>
      <c r="L43" s="171">
        <v>0</v>
      </c>
      <c r="M43" s="171">
        <f>G43*(1+L43/100)</f>
        <v>0</v>
      </c>
      <c r="N43" s="161">
        <v>0.17557</v>
      </c>
      <c r="O43" s="161">
        <f>ROUND(E43*N43,5)</f>
        <v>0.52671000000000001</v>
      </c>
      <c r="P43" s="161">
        <v>0</v>
      </c>
      <c r="Q43" s="161">
        <f>ROUND(E43*P43,5)</f>
        <v>0</v>
      </c>
      <c r="R43" s="161"/>
      <c r="S43" s="161"/>
      <c r="T43" s="162">
        <v>4.6389500000000004</v>
      </c>
      <c r="U43" s="161">
        <f>ROUND(E43*T43,2)</f>
        <v>13.92</v>
      </c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140</v>
      </c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5">
      <c r="A44" s="152">
        <v>18</v>
      </c>
      <c r="B44" s="158" t="s">
        <v>184</v>
      </c>
      <c r="C44" s="193" t="s">
        <v>186</v>
      </c>
      <c r="D44" s="160" t="s">
        <v>153</v>
      </c>
      <c r="E44" s="167">
        <v>8</v>
      </c>
      <c r="F44" s="170">
        <f>H44+J44</f>
        <v>0</v>
      </c>
      <c r="G44" s="171">
        <f>ROUND(E44*F44,2)</f>
        <v>0</v>
      </c>
      <c r="H44" s="171"/>
      <c r="I44" s="171">
        <f>ROUND(E44*H44,2)</f>
        <v>0</v>
      </c>
      <c r="J44" s="171"/>
      <c r="K44" s="171">
        <f>ROUND(E44*J44,2)</f>
        <v>0</v>
      </c>
      <c r="L44" s="171">
        <v>0</v>
      </c>
      <c r="M44" s="171">
        <f>G44*(1+L44/100)</f>
        <v>0</v>
      </c>
      <c r="N44" s="161">
        <v>0.17557</v>
      </c>
      <c r="O44" s="161">
        <f>ROUND(E44*N44,5)</f>
        <v>1.40456</v>
      </c>
      <c r="P44" s="161">
        <v>0</v>
      </c>
      <c r="Q44" s="161">
        <f>ROUND(E44*P44,5)</f>
        <v>0</v>
      </c>
      <c r="R44" s="161"/>
      <c r="S44" s="161"/>
      <c r="T44" s="162">
        <v>4.6389500000000004</v>
      </c>
      <c r="U44" s="161">
        <f>ROUND(E44*T44,2)</f>
        <v>37.11</v>
      </c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140</v>
      </c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x14ac:dyDescent="0.25">
      <c r="A45" s="153" t="s">
        <v>129</v>
      </c>
      <c r="B45" s="159" t="s">
        <v>66</v>
      </c>
      <c r="C45" s="195" t="s">
        <v>67</v>
      </c>
      <c r="D45" s="164"/>
      <c r="E45" s="169"/>
      <c r="F45" s="172"/>
      <c r="G45" s="172">
        <f>SUMIF(AE46:AE46,"&lt;&gt;NOR",G46:G46)</f>
        <v>0</v>
      </c>
      <c r="H45" s="172"/>
      <c r="I45" s="172">
        <f>SUM(I46:I46)</f>
        <v>0</v>
      </c>
      <c r="J45" s="172"/>
      <c r="K45" s="172">
        <f>SUM(K46:K46)</f>
        <v>0</v>
      </c>
      <c r="L45" s="172"/>
      <c r="M45" s="172">
        <f>SUM(M46:M46)</f>
        <v>0</v>
      </c>
      <c r="N45" s="165"/>
      <c r="O45" s="165">
        <f>SUM(O46:O46)</f>
        <v>0</v>
      </c>
      <c r="P45" s="165"/>
      <c r="Q45" s="165">
        <f>SUM(Q46:Q46)</f>
        <v>0</v>
      </c>
      <c r="R45" s="165"/>
      <c r="S45" s="165"/>
      <c r="T45" s="166"/>
      <c r="U45" s="165">
        <f>SUM(U46:U46)</f>
        <v>24</v>
      </c>
      <c r="AE45" t="s">
        <v>130</v>
      </c>
    </row>
    <row r="46" spans="1:60" outlineLevel="1" x14ac:dyDescent="0.25">
      <c r="A46" s="152">
        <v>19</v>
      </c>
      <c r="B46" s="158" t="s">
        <v>187</v>
      </c>
      <c r="C46" s="193" t="s">
        <v>188</v>
      </c>
      <c r="D46" s="160" t="s">
        <v>189</v>
      </c>
      <c r="E46" s="167">
        <v>24</v>
      </c>
      <c r="F46" s="170">
        <f>H46+J46</f>
        <v>0</v>
      </c>
      <c r="G46" s="171">
        <f>ROUND(E46*F46,2)</f>
        <v>0</v>
      </c>
      <c r="H46" s="171"/>
      <c r="I46" s="171">
        <f>ROUND(E46*H46,2)</f>
        <v>0</v>
      </c>
      <c r="J46" s="171"/>
      <c r="K46" s="171">
        <f>ROUND(E46*J46,2)</f>
        <v>0</v>
      </c>
      <c r="L46" s="171">
        <v>0</v>
      </c>
      <c r="M46" s="171">
        <f>G46*(1+L46/100)</f>
        <v>0</v>
      </c>
      <c r="N46" s="161">
        <v>0</v>
      </c>
      <c r="O46" s="161">
        <f>ROUND(E46*N46,5)</f>
        <v>0</v>
      </c>
      <c r="P46" s="161">
        <v>0</v>
      </c>
      <c r="Q46" s="161">
        <f>ROUND(E46*P46,5)</f>
        <v>0</v>
      </c>
      <c r="R46" s="161"/>
      <c r="S46" s="161"/>
      <c r="T46" s="162">
        <v>1</v>
      </c>
      <c r="U46" s="161">
        <f>ROUND(E46*T46,2)</f>
        <v>24</v>
      </c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140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x14ac:dyDescent="0.25">
      <c r="A47" s="153" t="s">
        <v>129</v>
      </c>
      <c r="B47" s="159" t="s">
        <v>68</v>
      </c>
      <c r="C47" s="195" t="s">
        <v>69</v>
      </c>
      <c r="D47" s="164"/>
      <c r="E47" s="169"/>
      <c r="F47" s="172"/>
      <c r="G47" s="172">
        <f>SUMIF(AE48:AE48,"&lt;&gt;NOR",G48:G48)</f>
        <v>0</v>
      </c>
      <c r="H47" s="172"/>
      <c r="I47" s="172">
        <f>SUM(I48:I48)</f>
        <v>0</v>
      </c>
      <c r="J47" s="172"/>
      <c r="K47" s="172">
        <f>SUM(K48:K48)</f>
        <v>0</v>
      </c>
      <c r="L47" s="172"/>
      <c r="M47" s="172">
        <f>SUM(M48:M48)</f>
        <v>0</v>
      </c>
      <c r="N47" s="165"/>
      <c r="O47" s="165">
        <f>SUM(O48:O48)</f>
        <v>4.7399999999999998E-2</v>
      </c>
      <c r="P47" s="165"/>
      <c r="Q47" s="165">
        <f>SUM(Q48:Q48)</f>
        <v>0</v>
      </c>
      <c r="R47" s="165"/>
      <c r="S47" s="165"/>
      <c r="T47" s="166"/>
      <c r="U47" s="165">
        <f>SUM(U48:U48)</f>
        <v>6.42</v>
      </c>
      <c r="AE47" t="s">
        <v>130</v>
      </c>
    </row>
    <row r="48" spans="1:60" outlineLevel="1" x14ac:dyDescent="0.25">
      <c r="A48" s="152">
        <v>20</v>
      </c>
      <c r="B48" s="158" t="s">
        <v>190</v>
      </c>
      <c r="C48" s="193" t="s">
        <v>191</v>
      </c>
      <c r="D48" s="160" t="s">
        <v>149</v>
      </c>
      <c r="E48" s="167">
        <v>30</v>
      </c>
      <c r="F48" s="170">
        <f>H48+J48</f>
        <v>0</v>
      </c>
      <c r="G48" s="171">
        <f>ROUND(E48*F48,2)</f>
        <v>0</v>
      </c>
      <c r="H48" s="171"/>
      <c r="I48" s="171">
        <f>ROUND(E48*H48,2)</f>
        <v>0</v>
      </c>
      <c r="J48" s="171"/>
      <c r="K48" s="171">
        <f>ROUND(E48*J48,2)</f>
        <v>0</v>
      </c>
      <c r="L48" s="171">
        <v>0</v>
      </c>
      <c r="M48" s="171">
        <f>G48*(1+L48/100)</f>
        <v>0</v>
      </c>
      <c r="N48" s="161">
        <v>1.58E-3</v>
      </c>
      <c r="O48" s="161">
        <f>ROUND(E48*N48,5)</f>
        <v>4.7399999999999998E-2</v>
      </c>
      <c r="P48" s="161">
        <v>0</v>
      </c>
      <c r="Q48" s="161">
        <f>ROUND(E48*P48,5)</f>
        <v>0</v>
      </c>
      <c r="R48" s="161"/>
      <c r="S48" s="161"/>
      <c r="T48" s="162">
        <v>0.214</v>
      </c>
      <c r="U48" s="161">
        <f>ROUND(E48*T48,2)</f>
        <v>6.42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140</v>
      </c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x14ac:dyDescent="0.25">
      <c r="A49" s="153" t="s">
        <v>129</v>
      </c>
      <c r="B49" s="159" t="s">
        <v>70</v>
      </c>
      <c r="C49" s="195" t="s">
        <v>71</v>
      </c>
      <c r="D49" s="164"/>
      <c r="E49" s="169"/>
      <c r="F49" s="172"/>
      <c r="G49" s="172">
        <f>SUMIF(AE50:AE50,"&lt;&gt;NOR",G50:G50)</f>
        <v>0</v>
      </c>
      <c r="H49" s="172"/>
      <c r="I49" s="172">
        <f>SUM(I50:I50)</f>
        <v>0</v>
      </c>
      <c r="J49" s="172"/>
      <c r="K49" s="172">
        <f>SUM(K50:K50)</f>
        <v>0</v>
      </c>
      <c r="L49" s="172"/>
      <c r="M49" s="172">
        <f>SUM(M50:M50)</f>
        <v>0</v>
      </c>
      <c r="N49" s="165"/>
      <c r="O49" s="165">
        <f>SUM(O50:O50)</f>
        <v>5.8100000000000001E-3</v>
      </c>
      <c r="P49" s="165"/>
      <c r="Q49" s="165">
        <f>SUM(Q50:Q50)</f>
        <v>0</v>
      </c>
      <c r="R49" s="165"/>
      <c r="S49" s="165"/>
      <c r="T49" s="166"/>
      <c r="U49" s="165">
        <f>SUM(U50:U50)</f>
        <v>44.72</v>
      </c>
      <c r="AE49" t="s">
        <v>130</v>
      </c>
    </row>
    <row r="50" spans="1:60" outlineLevel="1" x14ac:dyDescent="0.25">
      <c r="A50" s="152">
        <v>21</v>
      </c>
      <c r="B50" s="158" t="s">
        <v>192</v>
      </c>
      <c r="C50" s="193" t="s">
        <v>193</v>
      </c>
      <c r="D50" s="160" t="s">
        <v>149</v>
      </c>
      <c r="E50" s="167">
        <v>145.19999999999999</v>
      </c>
      <c r="F50" s="170">
        <f>H50+J50</f>
        <v>0</v>
      </c>
      <c r="G50" s="171">
        <f>ROUND(E50*F50,2)</f>
        <v>0</v>
      </c>
      <c r="H50" s="171"/>
      <c r="I50" s="171">
        <f>ROUND(E50*H50,2)</f>
        <v>0</v>
      </c>
      <c r="J50" s="171"/>
      <c r="K50" s="171">
        <f>ROUND(E50*J50,2)</f>
        <v>0</v>
      </c>
      <c r="L50" s="171">
        <v>0</v>
      </c>
      <c r="M50" s="171">
        <f>G50*(1+L50/100)</f>
        <v>0</v>
      </c>
      <c r="N50" s="161">
        <v>4.0000000000000003E-5</v>
      </c>
      <c r="O50" s="161">
        <f>ROUND(E50*N50,5)</f>
        <v>5.8100000000000001E-3</v>
      </c>
      <c r="P50" s="161">
        <v>0</v>
      </c>
      <c r="Q50" s="161">
        <f>ROUND(E50*P50,5)</f>
        <v>0</v>
      </c>
      <c r="R50" s="161"/>
      <c r="S50" s="161"/>
      <c r="T50" s="162">
        <v>0.308</v>
      </c>
      <c r="U50" s="161">
        <f>ROUND(E50*T50,2)</f>
        <v>44.72</v>
      </c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140</v>
      </c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x14ac:dyDescent="0.25">
      <c r="A51" s="153" t="s">
        <v>129</v>
      </c>
      <c r="B51" s="159" t="s">
        <v>72</v>
      </c>
      <c r="C51" s="195" t="s">
        <v>73</v>
      </c>
      <c r="D51" s="164"/>
      <c r="E51" s="169"/>
      <c r="F51" s="172"/>
      <c r="G51" s="172">
        <f>SUMIF(AE52:AE65,"&lt;&gt;NOR",G52:G65)</f>
        <v>0</v>
      </c>
      <c r="H51" s="172"/>
      <c r="I51" s="172">
        <f>SUM(I52:I65)</f>
        <v>0</v>
      </c>
      <c r="J51" s="172"/>
      <c r="K51" s="172">
        <f>SUM(K52:K65)</f>
        <v>0</v>
      </c>
      <c r="L51" s="172"/>
      <c r="M51" s="172">
        <f>SUM(M52:M65)</f>
        <v>0</v>
      </c>
      <c r="N51" s="165"/>
      <c r="O51" s="165">
        <f>SUM(O52:O65)</f>
        <v>2.8459999999999999E-2</v>
      </c>
      <c r="P51" s="165"/>
      <c r="Q51" s="165">
        <f>SUM(Q52:Q65)</f>
        <v>11.13997</v>
      </c>
      <c r="R51" s="165"/>
      <c r="S51" s="165"/>
      <c r="T51" s="166"/>
      <c r="U51" s="165">
        <f>SUM(U52:U65)</f>
        <v>50.589999999999996</v>
      </c>
      <c r="AE51" t="s">
        <v>130</v>
      </c>
    </row>
    <row r="52" spans="1:60" outlineLevel="1" x14ac:dyDescent="0.25">
      <c r="A52" s="152">
        <v>22</v>
      </c>
      <c r="B52" s="158" t="s">
        <v>194</v>
      </c>
      <c r="C52" s="193" t="s">
        <v>195</v>
      </c>
      <c r="D52" s="160" t="s">
        <v>153</v>
      </c>
      <c r="E52" s="167">
        <v>6</v>
      </c>
      <c r="F52" s="170">
        <f>H52+J52</f>
        <v>0</v>
      </c>
      <c r="G52" s="171">
        <f>ROUND(E52*F52,2)</f>
        <v>0</v>
      </c>
      <c r="H52" s="171"/>
      <c r="I52" s="171">
        <f>ROUND(E52*H52,2)</f>
        <v>0</v>
      </c>
      <c r="J52" s="171"/>
      <c r="K52" s="171">
        <f>ROUND(E52*J52,2)</f>
        <v>0</v>
      </c>
      <c r="L52" s="171">
        <v>0</v>
      </c>
      <c r="M52" s="171">
        <f>G52*(1+L52/100)</f>
        <v>0</v>
      </c>
      <c r="N52" s="161">
        <v>0</v>
      </c>
      <c r="O52" s="161">
        <f>ROUND(E52*N52,5)</f>
        <v>0</v>
      </c>
      <c r="P52" s="161">
        <v>0</v>
      </c>
      <c r="Q52" s="161">
        <f>ROUND(E52*P52,5)</f>
        <v>0</v>
      </c>
      <c r="R52" s="161"/>
      <c r="S52" s="161"/>
      <c r="T52" s="162">
        <v>0.05</v>
      </c>
      <c r="U52" s="161">
        <f>ROUND(E52*T52,2)</f>
        <v>0.3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140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5">
      <c r="A53" s="152">
        <v>23</v>
      </c>
      <c r="B53" s="158" t="s">
        <v>196</v>
      </c>
      <c r="C53" s="193" t="s">
        <v>197</v>
      </c>
      <c r="D53" s="160" t="s">
        <v>149</v>
      </c>
      <c r="E53" s="167">
        <v>8.6679999999999993</v>
      </c>
      <c r="F53" s="170">
        <f>H53+J53</f>
        <v>0</v>
      </c>
      <c r="G53" s="171">
        <f>ROUND(E53*F53,2)</f>
        <v>0</v>
      </c>
      <c r="H53" s="171"/>
      <c r="I53" s="171">
        <f>ROUND(E53*H53,2)</f>
        <v>0</v>
      </c>
      <c r="J53" s="171"/>
      <c r="K53" s="171">
        <f>ROUND(E53*J53,2)</f>
        <v>0</v>
      </c>
      <c r="L53" s="171">
        <v>0</v>
      </c>
      <c r="M53" s="171">
        <f>G53*(1+L53/100)</f>
        <v>0</v>
      </c>
      <c r="N53" s="161">
        <v>1.17E-3</v>
      </c>
      <c r="O53" s="161">
        <f>ROUND(E53*N53,5)</f>
        <v>1.014E-2</v>
      </c>
      <c r="P53" s="161">
        <v>7.5999999999999998E-2</v>
      </c>
      <c r="Q53" s="161">
        <f>ROUND(E53*P53,5)</f>
        <v>0.65876999999999997</v>
      </c>
      <c r="R53" s="161"/>
      <c r="S53" s="161"/>
      <c r="T53" s="162">
        <v>0.93899999999999995</v>
      </c>
      <c r="U53" s="161">
        <f>ROUND(E53*T53,2)</f>
        <v>8.14</v>
      </c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140</v>
      </c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5">
      <c r="A54" s="152"/>
      <c r="B54" s="158"/>
      <c r="C54" s="194" t="s">
        <v>198</v>
      </c>
      <c r="D54" s="163"/>
      <c r="E54" s="168">
        <v>2.3639999999999999</v>
      </c>
      <c r="F54" s="171"/>
      <c r="G54" s="171"/>
      <c r="H54" s="171"/>
      <c r="I54" s="171"/>
      <c r="J54" s="171"/>
      <c r="K54" s="171"/>
      <c r="L54" s="171"/>
      <c r="M54" s="171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136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5">
      <c r="A55" s="152"/>
      <c r="B55" s="158"/>
      <c r="C55" s="194" t="s">
        <v>199</v>
      </c>
      <c r="D55" s="163"/>
      <c r="E55" s="168">
        <v>6.3040000000000003</v>
      </c>
      <c r="F55" s="171"/>
      <c r="G55" s="171"/>
      <c r="H55" s="171"/>
      <c r="I55" s="171"/>
      <c r="J55" s="171"/>
      <c r="K55" s="171"/>
      <c r="L55" s="171"/>
      <c r="M55" s="171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136</v>
      </c>
      <c r="AF55" s="151">
        <v>0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5">
      <c r="A56" s="152">
        <v>24</v>
      </c>
      <c r="B56" s="158" t="s">
        <v>200</v>
      </c>
      <c r="C56" s="193" t="s">
        <v>201</v>
      </c>
      <c r="D56" s="160" t="s">
        <v>149</v>
      </c>
      <c r="E56" s="167">
        <v>7.7480000000000002</v>
      </c>
      <c r="F56" s="170">
        <f>H56+J56</f>
        <v>0</v>
      </c>
      <c r="G56" s="171">
        <f>ROUND(E56*F56,2)</f>
        <v>0</v>
      </c>
      <c r="H56" s="171"/>
      <c r="I56" s="171">
        <f>ROUND(E56*H56,2)</f>
        <v>0</v>
      </c>
      <c r="J56" s="171"/>
      <c r="K56" s="171">
        <f>ROUND(E56*J56,2)</f>
        <v>0</v>
      </c>
      <c r="L56" s="171">
        <v>0</v>
      </c>
      <c r="M56" s="171">
        <f>G56*(1+L56/100)</f>
        <v>0</v>
      </c>
      <c r="N56" s="161">
        <v>6.7000000000000002E-4</v>
      </c>
      <c r="O56" s="161">
        <f>ROUND(E56*N56,5)</f>
        <v>5.1900000000000002E-3</v>
      </c>
      <c r="P56" s="161">
        <v>0.13400000000000001</v>
      </c>
      <c r="Q56" s="161">
        <f>ROUND(E56*P56,5)</f>
        <v>1.03823</v>
      </c>
      <c r="R56" s="161"/>
      <c r="S56" s="161"/>
      <c r="T56" s="162">
        <v>0.58018999999999998</v>
      </c>
      <c r="U56" s="161">
        <f>ROUND(E56*T56,2)</f>
        <v>4.5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134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5">
      <c r="A57" s="152"/>
      <c r="B57" s="158"/>
      <c r="C57" s="194" t="s">
        <v>202</v>
      </c>
      <c r="D57" s="163"/>
      <c r="E57" s="168">
        <v>11.78</v>
      </c>
      <c r="F57" s="171"/>
      <c r="G57" s="171"/>
      <c r="H57" s="171"/>
      <c r="I57" s="171"/>
      <c r="J57" s="171"/>
      <c r="K57" s="171"/>
      <c r="L57" s="171"/>
      <c r="M57" s="171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136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5">
      <c r="A58" s="152"/>
      <c r="B58" s="158"/>
      <c r="C58" s="194" t="s">
        <v>203</v>
      </c>
      <c r="D58" s="163"/>
      <c r="E58" s="168">
        <v>-4.032</v>
      </c>
      <c r="F58" s="171"/>
      <c r="G58" s="171"/>
      <c r="H58" s="171"/>
      <c r="I58" s="171"/>
      <c r="J58" s="171"/>
      <c r="K58" s="171"/>
      <c r="L58" s="171"/>
      <c r="M58" s="171"/>
      <c r="N58" s="161"/>
      <c r="O58" s="161"/>
      <c r="P58" s="161"/>
      <c r="Q58" s="161"/>
      <c r="R58" s="161"/>
      <c r="S58" s="161"/>
      <c r="T58" s="162"/>
      <c r="U58" s="161"/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136</v>
      </c>
      <c r="AF58" s="151">
        <v>0</v>
      </c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5">
      <c r="A59" s="152">
        <v>25</v>
      </c>
      <c r="B59" s="158" t="s">
        <v>204</v>
      </c>
      <c r="C59" s="193" t="s">
        <v>205</v>
      </c>
      <c r="D59" s="160" t="s">
        <v>149</v>
      </c>
      <c r="E59" s="167">
        <v>19.593</v>
      </c>
      <c r="F59" s="170">
        <f>H59+J59</f>
        <v>0</v>
      </c>
      <c r="G59" s="171">
        <f>ROUND(E59*F59,2)</f>
        <v>0</v>
      </c>
      <c r="H59" s="171"/>
      <c r="I59" s="171">
        <f>ROUND(E59*H59,2)</f>
        <v>0</v>
      </c>
      <c r="J59" s="171"/>
      <c r="K59" s="171">
        <f>ROUND(E59*J59,2)</f>
        <v>0</v>
      </c>
      <c r="L59" s="171">
        <v>0</v>
      </c>
      <c r="M59" s="171">
        <f>G59*(1+L59/100)</f>
        <v>0</v>
      </c>
      <c r="N59" s="161">
        <v>6.7000000000000002E-4</v>
      </c>
      <c r="O59" s="161">
        <f>ROUND(E59*N59,5)</f>
        <v>1.3129999999999999E-2</v>
      </c>
      <c r="P59" s="161">
        <v>0.20399999999999999</v>
      </c>
      <c r="Q59" s="161">
        <f>ROUND(E59*P59,5)</f>
        <v>3.9969700000000001</v>
      </c>
      <c r="R59" s="161"/>
      <c r="S59" s="161"/>
      <c r="T59" s="162">
        <v>0.82213999999999998</v>
      </c>
      <c r="U59" s="161">
        <f>ROUND(E59*T59,2)</f>
        <v>16.11</v>
      </c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134</v>
      </c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5">
      <c r="A60" s="152"/>
      <c r="B60" s="158"/>
      <c r="C60" s="194" t="s">
        <v>206</v>
      </c>
      <c r="D60" s="163"/>
      <c r="E60" s="168">
        <v>21.545000000000002</v>
      </c>
      <c r="F60" s="171"/>
      <c r="G60" s="171"/>
      <c r="H60" s="171"/>
      <c r="I60" s="171"/>
      <c r="J60" s="171"/>
      <c r="K60" s="171"/>
      <c r="L60" s="171"/>
      <c r="M60" s="171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136</v>
      </c>
      <c r="AF60" s="151">
        <v>0</v>
      </c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5">
      <c r="A61" s="152"/>
      <c r="B61" s="158"/>
      <c r="C61" s="194" t="s">
        <v>207</v>
      </c>
      <c r="D61" s="163"/>
      <c r="E61" s="168">
        <v>1.2</v>
      </c>
      <c r="F61" s="171"/>
      <c r="G61" s="171"/>
      <c r="H61" s="171"/>
      <c r="I61" s="171"/>
      <c r="J61" s="171"/>
      <c r="K61" s="171"/>
      <c r="L61" s="171"/>
      <c r="M61" s="171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136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5">
      <c r="A62" s="152"/>
      <c r="B62" s="158"/>
      <c r="C62" s="194" t="s">
        <v>208</v>
      </c>
      <c r="D62" s="163"/>
      <c r="E62" s="168">
        <v>-3.1520000000000001</v>
      </c>
      <c r="F62" s="171"/>
      <c r="G62" s="171"/>
      <c r="H62" s="171"/>
      <c r="I62" s="171"/>
      <c r="J62" s="171"/>
      <c r="K62" s="171"/>
      <c r="L62" s="171"/>
      <c r="M62" s="171"/>
      <c r="N62" s="161"/>
      <c r="O62" s="161"/>
      <c r="P62" s="161"/>
      <c r="Q62" s="161"/>
      <c r="R62" s="161"/>
      <c r="S62" s="161"/>
      <c r="T62" s="162"/>
      <c r="U62" s="161"/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136</v>
      </c>
      <c r="AF62" s="151">
        <v>0</v>
      </c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ht="20.399999999999999" outlineLevel="1" x14ac:dyDescent="0.25">
      <c r="A63" s="152">
        <v>26</v>
      </c>
      <c r="B63" s="158" t="s">
        <v>209</v>
      </c>
      <c r="C63" s="193" t="s">
        <v>210</v>
      </c>
      <c r="D63" s="160" t="s">
        <v>133</v>
      </c>
      <c r="E63" s="167">
        <v>3.89</v>
      </c>
      <c r="F63" s="170">
        <f>H63+J63</f>
        <v>0</v>
      </c>
      <c r="G63" s="171">
        <f>ROUND(E63*F63,2)</f>
        <v>0</v>
      </c>
      <c r="H63" s="171"/>
      <c r="I63" s="171">
        <f>ROUND(E63*H63,2)</f>
        <v>0</v>
      </c>
      <c r="J63" s="171"/>
      <c r="K63" s="171">
        <f>ROUND(E63*J63,2)</f>
        <v>0</v>
      </c>
      <c r="L63" s="171">
        <v>0</v>
      </c>
      <c r="M63" s="171">
        <f>G63*(1+L63/100)</f>
        <v>0</v>
      </c>
      <c r="N63" s="161">
        <v>0</v>
      </c>
      <c r="O63" s="161">
        <f>ROUND(E63*N63,5)</f>
        <v>0</v>
      </c>
      <c r="P63" s="161">
        <v>1.4</v>
      </c>
      <c r="Q63" s="161">
        <f>ROUND(E63*P63,5)</f>
        <v>5.4459999999999997</v>
      </c>
      <c r="R63" s="161"/>
      <c r="S63" s="161"/>
      <c r="T63" s="162">
        <v>5.1559999999999997</v>
      </c>
      <c r="U63" s="161">
        <f>ROUND(E63*T63,2)</f>
        <v>20.059999999999999</v>
      </c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134</v>
      </c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5">
      <c r="A64" s="152"/>
      <c r="B64" s="158"/>
      <c r="C64" s="194" t="s">
        <v>211</v>
      </c>
      <c r="D64" s="163"/>
      <c r="E64" s="168">
        <v>3.89</v>
      </c>
      <c r="F64" s="171"/>
      <c r="G64" s="171"/>
      <c r="H64" s="171"/>
      <c r="I64" s="171"/>
      <c r="J64" s="171"/>
      <c r="K64" s="171"/>
      <c r="L64" s="171"/>
      <c r="M64" s="171"/>
      <c r="N64" s="161"/>
      <c r="O64" s="161"/>
      <c r="P64" s="161"/>
      <c r="Q64" s="161"/>
      <c r="R64" s="161"/>
      <c r="S64" s="161"/>
      <c r="T64" s="162"/>
      <c r="U64" s="161"/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136</v>
      </c>
      <c r="AF64" s="151">
        <v>0</v>
      </c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5">
      <c r="A65" s="152">
        <v>27</v>
      </c>
      <c r="B65" s="158" t="s">
        <v>212</v>
      </c>
      <c r="C65" s="193" t="s">
        <v>213</v>
      </c>
      <c r="D65" s="160" t="s">
        <v>214</v>
      </c>
      <c r="E65" s="167">
        <v>25</v>
      </c>
      <c r="F65" s="170">
        <f>H65+J65</f>
        <v>0</v>
      </c>
      <c r="G65" s="171">
        <f>ROUND(E65*F65,2)</f>
        <v>0</v>
      </c>
      <c r="H65" s="171"/>
      <c r="I65" s="171">
        <f>ROUND(E65*H65,2)</f>
        <v>0</v>
      </c>
      <c r="J65" s="171"/>
      <c r="K65" s="171">
        <f>ROUND(E65*J65,2)</f>
        <v>0</v>
      </c>
      <c r="L65" s="171">
        <v>0</v>
      </c>
      <c r="M65" s="171">
        <f>G65*(1+L65/100)</f>
        <v>0</v>
      </c>
      <c r="N65" s="161">
        <v>0</v>
      </c>
      <c r="O65" s="161">
        <f>ROUND(E65*N65,5)</f>
        <v>0</v>
      </c>
      <c r="P65" s="161">
        <v>0</v>
      </c>
      <c r="Q65" s="161">
        <f>ROUND(E65*P65,5)</f>
        <v>0</v>
      </c>
      <c r="R65" s="161"/>
      <c r="S65" s="161"/>
      <c r="T65" s="162">
        <v>5.8999999999999997E-2</v>
      </c>
      <c r="U65" s="161">
        <f>ROUND(E65*T65,2)</f>
        <v>1.48</v>
      </c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140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x14ac:dyDescent="0.25">
      <c r="A66" s="153" t="s">
        <v>129</v>
      </c>
      <c r="B66" s="159" t="s">
        <v>74</v>
      </c>
      <c r="C66" s="195" t="s">
        <v>75</v>
      </c>
      <c r="D66" s="164"/>
      <c r="E66" s="169"/>
      <c r="F66" s="172"/>
      <c r="G66" s="172">
        <f>SUMIF(AE67:AE79,"&lt;&gt;NOR",G67:G79)</f>
        <v>0</v>
      </c>
      <c r="H66" s="172"/>
      <c r="I66" s="172">
        <f>SUM(I67:I79)</f>
        <v>0</v>
      </c>
      <c r="J66" s="172"/>
      <c r="K66" s="172">
        <f>SUM(K67:K79)</f>
        <v>0</v>
      </c>
      <c r="L66" s="172"/>
      <c r="M66" s="172">
        <f>SUM(M67:M79)</f>
        <v>0</v>
      </c>
      <c r="N66" s="165"/>
      <c r="O66" s="165">
        <f>SUM(O67:O79)</f>
        <v>0</v>
      </c>
      <c r="P66" s="165"/>
      <c r="Q66" s="165">
        <f>SUM(Q67:Q79)</f>
        <v>3.0738099999999999</v>
      </c>
      <c r="R66" s="165"/>
      <c r="S66" s="165"/>
      <c r="T66" s="166"/>
      <c r="U66" s="165">
        <f>SUM(U67:U79)</f>
        <v>77.8</v>
      </c>
      <c r="AE66" t="s">
        <v>130</v>
      </c>
    </row>
    <row r="67" spans="1:60" outlineLevel="1" x14ac:dyDescent="0.25">
      <c r="A67" s="152">
        <v>28</v>
      </c>
      <c r="B67" s="158" t="s">
        <v>215</v>
      </c>
      <c r="C67" s="193" t="s">
        <v>216</v>
      </c>
      <c r="D67" s="160" t="s">
        <v>149</v>
      </c>
      <c r="E67" s="167">
        <v>66.822000000000003</v>
      </c>
      <c r="F67" s="170">
        <f>H67+J67</f>
        <v>0</v>
      </c>
      <c r="G67" s="171">
        <f>ROUND(E67*F67,2)</f>
        <v>0</v>
      </c>
      <c r="H67" s="171"/>
      <c r="I67" s="171">
        <f>ROUND(E67*H67,2)</f>
        <v>0</v>
      </c>
      <c r="J67" s="171"/>
      <c r="K67" s="171">
        <f>ROUND(E67*J67,2)</f>
        <v>0</v>
      </c>
      <c r="L67" s="171">
        <v>0</v>
      </c>
      <c r="M67" s="171">
        <f>G67*(1+L67/100)</f>
        <v>0</v>
      </c>
      <c r="N67" s="161">
        <v>0</v>
      </c>
      <c r="O67" s="161">
        <f>ROUND(E67*N67,5)</f>
        <v>0</v>
      </c>
      <c r="P67" s="161">
        <v>4.5999999999999999E-2</v>
      </c>
      <c r="Q67" s="161">
        <f>ROUND(E67*P67,5)</f>
        <v>3.0738099999999999</v>
      </c>
      <c r="R67" s="161"/>
      <c r="S67" s="161"/>
      <c r="T67" s="162">
        <v>0.38811000000000001</v>
      </c>
      <c r="U67" s="161">
        <f>ROUND(E67*T67,2)</f>
        <v>25.93</v>
      </c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134</v>
      </c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5">
      <c r="A68" s="152"/>
      <c r="B68" s="158"/>
      <c r="C68" s="194" t="s">
        <v>217</v>
      </c>
      <c r="D68" s="163"/>
      <c r="E68" s="168">
        <v>23.56</v>
      </c>
      <c r="F68" s="171"/>
      <c r="G68" s="171"/>
      <c r="H68" s="171"/>
      <c r="I68" s="171"/>
      <c r="J68" s="171"/>
      <c r="K68" s="171"/>
      <c r="L68" s="171"/>
      <c r="M68" s="171"/>
      <c r="N68" s="161"/>
      <c r="O68" s="161"/>
      <c r="P68" s="161"/>
      <c r="Q68" s="161"/>
      <c r="R68" s="161"/>
      <c r="S68" s="161"/>
      <c r="T68" s="162"/>
      <c r="U68" s="161"/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136</v>
      </c>
      <c r="AF68" s="151">
        <v>0</v>
      </c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5">
      <c r="A69" s="152"/>
      <c r="B69" s="158"/>
      <c r="C69" s="194" t="s">
        <v>218</v>
      </c>
      <c r="D69" s="163"/>
      <c r="E69" s="168">
        <v>-8.0640000000000001</v>
      </c>
      <c r="F69" s="171"/>
      <c r="G69" s="171"/>
      <c r="H69" s="171"/>
      <c r="I69" s="171"/>
      <c r="J69" s="171"/>
      <c r="K69" s="171"/>
      <c r="L69" s="171"/>
      <c r="M69" s="171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136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5">
      <c r="A70" s="152"/>
      <c r="B70" s="158"/>
      <c r="C70" s="194" t="s">
        <v>219</v>
      </c>
      <c r="D70" s="163"/>
      <c r="E70" s="168">
        <v>43.09</v>
      </c>
      <c r="F70" s="171"/>
      <c r="G70" s="171"/>
      <c r="H70" s="171"/>
      <c r="I70" s="171"/>
      <c r="J70" s="171"/>
      <c r="K70" s="171"/>
      <c r="L70" s="171"/>
      <c r="M70" s="171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136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5">
      <c r="A71" s="152"/>
      <c r="B71" s="158"/>
      <c r="C71" s="194" t="s">
        <v>220</v>
      </c>
      <c r="D71" s="163"/>
      <c r="E71" s="168">
        <v>2.4</v>
      </c>
      <c r="F71" s="171"/>
      <c r="G71" s="171"/>
      <c r="H71" s="171"/>
      <c r="I71" s="171"/>
      <c r="J71" s="171"/>
      <c r="K71" s="171"/>
      <c r="L71" s="171"/>
      <c r="M71" s="171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136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5">
      <c r="A72" s="152"/>
      <c r="B72" s="158"/>
      <c r="C72" s="194" t="s">
        <v>221</v>
      </c>
      <c r="D72" s="163"/>
      <c r="E72" s="168">
        <v>-6.3040000000000003</v>
      </c>
      <c r="F72" s="171"/>
      <c r="G72" s="171"/>
      <c r="H72" s="171"/>
      <c r="I72" s="171"/>
      <c r="J72" s="171"/>
      <c r="K72" s="171"/>
      <c r="L72" s="171"/>
      <c r="M72" s="171"/>
      <c r="N72" s="161"/>
      <c r="O72" s="161"/>
      <c r="P72" s="161"/>
      <c r="Q72" s="161"/>
      <c r="R72" s="161"/>
      <c r="S72" s="161"/>
      <c r="T72" s="162"/>
      <c r="U72" s="16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136</v>
      </c>
      <c r="AF72" s="151">
        <v>0</v>
      </c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ht="20.399999999999999" outlineLevel="1" x14ac:dyDescent="0.25">
      <c r="A73" s="152"/>
      <c r="B73" s="158"/>
      <c r="C73" s="194" t="s">
        <v>169</v>
      </c>
      <c r="D73" s="163"/>
      <c r="E73" s="168">
        <v>12.14</v>
      </c>
      <c r="F73" s="171"/>
      <c r="G73" s="171"/>
      <c r="H73" s="171"/>
      <c r="I73" s="171"/>
      <c r="J73" s="171"/>
      <c r="K73" s="171"/>
      <c r="L73" s="171"/>
      <c r="M73" s="171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136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ht="20.399999999999999" outlineLevel="1" x14ac:dyDescent="0.25">
      <c r="A74" s="152">
        <v>29</v>
      </c>
      <c r="B74" s="158" t="s">
        <v>222</v>
      </c>
      <c r="C74" s="193" t="s">
        <v>223</v>
      </c>
      <c r="D74" s="160" t="s">
        <v>224</v>
      </c>
      <c r="E74" s="167">
        <v>19.190000000000001</v>
      </c>
      <c r="F74" s="170">
        <f t="shared" ref="F74:F79" si="0">H74+J74</f>
        <v>0</v>
      </c>
      <c r="G74" s="171">
        <f t="shared" ref="G74:G79" si="1">ROUND(E74*F74,2)</f>
        <v>0</v>
      </c>
      <c r="H74" s="171"/>
      <c r="I74" s="171">
        <f t="shared" ref="I74:I79" si="2">ROUND(E74*H74,2)</f>
        <v>0</v>
      </c>
      <c r="J74" s="171"/>
      <c r="K74" s="171">
        <f t="shared" ref="K74:K79" si="3">ROUND(E74*J74,2)</f>
        <v>0</v>
      </c>
      <c r="L74" s="171">
        <v>0</v>
      </c>
      <c r="M74" s="171">
        <f t="shared" ref="M74:M79" si="4">G74*(1+L74/100)</f>
        <v>0</v>
      </c>
      <c r="N74" s="161">
        <v>0</v>
      </c>
      <c r="O74" s="161">
        <f t="shared" ref="O74:O79" si="5">ROUND(E74*N74,5)</f>
        <v>0</v>
      </c>
      <c r="P74" s="161">
        <v>0</v>
      </c>
      <c r="Q74" s="161">
        <f t="shared" ref="Q74:Q79" si="6">ROUND(E74*P74,5)</f>
        <v>0</v>
      </c>
      <c r="R74" s="161"/>
      <c r="S74" s="161"/>
      <c r="T74" s="162">
        <v>0</v>
      </c>
      <c r="U74" s="161">
        <f t="shared" ref="U74:U79" si="7">ROUND(E74*T74,2)</f>
        <v>0</v>
      </c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140</v>
      </c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5">
      <c r="A75" s="152">
        <v>30</v>
      </c>
      <c r="B75" s="158" t="s">
        <v>225</v>
      </c>
      <c r="C75" s="193" t="s">
        <v>226</v>
      </c>
      <c r="D75" s="160" t="s">
        <v>224</v>
      </c>
      <c r="E75" s="167">
        <v>19.190000000000001</v>
      </c>
      <c r="F75" s="170">
        <f t="shared" si="0"/>
        <v>0</v>
      </c>
      <c r="G75" s="171">
        <f t="shared" si="1"/>
        <v>0</v>
      </c>
      <c r="H75" s="171"/>
      <c r="I75" s="171">
        <f t="shared" si="2"/>
        <v>0</v>
      </c>
      <c r="J75" s="171"/>
      <c r="K75" s="171">
        <f t="shared" si="3"/>
        <v>0</v>
      </c>
      <c r="L75" s="171">
        <v>0</v>
      </c>
      <c r="M75" s="171">
        <f t="shared" si="4"/>
        <v>0</v>
      </c>
      <c r="N75" s="161">
        <v>0</v>
      </c>
      <c r="O75" s="161">
        <f t="shared" si="5"/>
        <v>0</v>
      </c>
      <c r="P75" s="161">
        <v>0</v>
      </c>
      <c r="Q75" s="161">
        <f t="shared" si="6"/>
        <v>0</v>
      </c>
      <c r="R75" s="161"/>
      <c r="S75" s="161"/>
      <c r="T75" s="162">
        <v>0.95599999999999996</v>
      </c>
      <c r="U75" s="161">
        <f t="shared" si="7"/>
        <v>18.350000000000001</v>
      </c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140</v>
      </c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5">
      <c r="A76" s="152">
        <v>31</v>
      </c>
      <c r="B76" s="158" t="s">
        <v>227</v>
      </c>
      <c r="C76" s="193" t="s">
        <v>228</v>
      </c>
      <c r="D76" s="160" t="s">
        <v>224</v>
      </c>
      <c r="E76" s="167">
        <v>19.190000000000001</v>
      </c>
      <c r="F76" s="170">
        <f t="shared" si="0"/>
        <v>0</v>
      </c>
      <c r="G76" s="171">
        <f t="shared" si="1"/>
        <v>0</v>
      </c>
      <c r="H76" s="171"/>
      <c r="I76" s="171">
        <f t="shared" si="2"/>
        <v>0</v>
      </c>
      <c r="J76" s="171"/>
      <c r="K76" s="171">
        <f t="shared" si="3"/>
        <v>0</v>
      </c>
      <c r="L76" s="171">
        <v>0</v>
      </c>
      <c r="M76" s="171">
        <f t="shared" si="4"/>
        <v>0</v>
      </c>
      <c r="N76" s="161">
        <v>0</v>
      </c>
      <c r="O76" s="161">
        <f t="shared" si="5"/>
        <v>0</v>
      </c>
      <c r="P76" s="161">
        <v>0</v>
      </c>
      <c r="Q76" s="161">
        <f t="shared" si="6"/>
        <v>0</v>
      </c>
      <c r="R76" s="161"/>
      <c r="S76" s="161"/>
      <c r="T76" s="162">
        <v>0.49</v>
      </c>
      <c r="U76" s="161">
        <f t="shared" si="7"/>
        <v>9.4</v>
      </c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140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5">
      <c r="A77" s="152">
        <v>32</v>
      </c>
      <c r="B77" s="158" t="s">
        <v>229</v>
      </c>
      <c r="C77" s="193" t="s">
        <v>230</v>
      </c>
      <c r="D77" s="160" t="s">
        <v>224</v>
      </c>
      <c r="E77" s="167">
        <v>19.190000000000001</v>
      </c>
      <c r="F77" s="170">
        <f t="shared" si="0"/>
        <v>0</v>
      </c>
      <c r="G77" s="171">
        <f t="shared" si="1"/>
        <v>0</v>
      </c>
      <c r="H77" s="171"/>
      <c r="I77" s="171">
        <f t="shared" si="2"/>
        <v>0</v>
      </c>
      <c r="J77" s="171"/>
      <c r="K77" s="171">
        <f t="shared" si="3"/>
        <v>0</v>
      </c>
      <c r="L77" s="171">
        <v>0</v>
      </c>
      <c r="M77" s="171">
        <f t="shared" si="4"/>
        <v>0</v>
      </c>
      <c r="N77" s="161">
        <v>0</v>
      </c>
      <c r="O77" s="161">
        <f t="shared" si="5"/>
        <v>0</v>
      </c>
      <c r="P77" s="161">
        <v>0</v>
      </c>
      <c r="Q77" s="161">
        <f t="shared" si="6"/>
        <v>0</v>
      </c>
      <c r="R77" s="161"/>
      <c r="S77" s="161"/>
      <c r="T77" s="162">
        <v>0</v>
      </c>
      <c r="U77" s="161">
        <f t="shared" si="7"/>
        <v>0</v>
      </c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140</v>
      </c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5">
      <c r="A78" s="152">
        <v>33</v>
      </c>
      <c r="B78" s="158" t="s">
        <v>231</v>
      </c>
      <c r="C78" s="193" t="s">
        <v>232</v>
      </c>
      <c r="D78" s="160" t="s">
        <v>224</v>
      </c>
      <c r="E78" s="167">
        <v>19.190000000000001</v>
      </c>
      <c r="F78" s="170">
        <f t="shared" si="0"/>
        <v>0</v>
      </c>
      <c r="G78" s="171">
        <f t="shared" si="1"/>
        <v>0</v>
      </c>
      <c r="H78" s="171"/>
      <c r="I78" s="171">
        <f t="shared" si="2"/>
        <v>0</v>
      </c>
      <c r="J78" s="171"/>
      <c r="K78" s="171">
        <f t="shared" si="3"/>
        <v>0</v>
      </c>
      <c r="L78" s="171">
        <v>0</v>
      </c>
      <c r="M78" s="171">
        <f t="shared" si="4"/>
        <v>0</v>
      </c>
      <c r="N78" s="161">
        <v>0</v>
      </c>
      <c r="O78" s="161">
        <f t="shared" si="5"/>
        <v>0</v>
      </c>
      <c r="P78" s="161">
        <v>0</v>
      </c>
      <c r="Q78" s="161">
        <f t="shared" si="6"/>
        <v>0</v>
      </c>
      <c r="R78" s="161"/>
      <c r="S78" s="161"/>
      <c r="T78" s="162">
        <v>0.94199999999999995</v>
      </c>
      <c r="U78" s="161">
        <f t="shared" si="7"/>
        <v>18.079999999999998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140</v>
      </c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5">
      <c r="A79" s="152">
        <v>34</v>
      </c>
      <c r="B79" s="158" t="s">
        <v>233</v>
      </c>
      <c r="C79" s="193" t="s">
        <v>234</v>
      </c>
      <c r="D79" s="160" t="s">
        <v>224</v>
      </c>
      <c r="E79" s="167">
        <v>57.57</v>
      </c>
      <c r="F79" s="170">
        <f t="shared" si="0"/>
        <v>0</v>
      </c>
      <c r="G79" s="171">
        <f t="shared" si="1"/>
        <v>0</v>
      </c>
      <c r="H79" s="171"/>
      <c r="I79" s="171">
        <f t="shared" si="2"/>
        <v>0</v>
      </c>
      <c r="J79" s="171"/>
      <c r="K79" s="171">
        <f t="shared" si="3"/>
        <v>0</v>
      </c>
      <c r="L79" s="171">
        <v>0</v>
      </c>
      <c r="M79" s="171">
        <f t="shared" si="4"/>
        <v>0</v>
      </c>
      <c r="N79" s="161">
        <v>0</v>
      </c>
      <c r="O79" s="161">
        <f t="shared" si="5"/>
        <v>0</v>
      </c>
      <c r="P79" s="161">
        <v>0</v>
      </c>
      <c r="Q79" s="161">
        <f t="shared" si="6"/>
        <v>0</v>
      </c>
      <c r="R79" s="161"/>
      <c r="S79" s="161"/>
      <c r="T79" s="162">
        <v>0.105</v>
      </c>
      <c r="U79" s="161">
        <f t="shared" si="7"/>
        <v>6.04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140</v>
      </c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x14ac:dyDescent="0.25">
      <c r="A80" s="153" t="s">
        <v>129</v>
      </c>
      <c r="B80" s="159" t="s">
        <v>76</v>
      </c>
      <c r="C80" s="195" t="s">
        <v>77</v>
      </c>
      <c r="D80" s="164"/>
      <c r="E80" s="169"/>
      <c r="F80" s="172"/>
      <c r="G80" s="172">
        <f>SUMIF(AE81:AE81,"&lt;&gt;NOR",G81:G81)</f>
        <v>0</v>
      </c>
      <c r="H80" s="172"/>
      <c r="I80" s="172">
        <f>SUM(I81:I81)</f>
        <v>0</v>
      </c>
      <c r="J80" s="172"/>
      <c r="K80" s="172">
        <f>SUM(K81:K81)</f>
        <v>0</v>
      </c>
      <c r="L80" s="172"/>
      <c r="M80" s="172">
        <f>SUM(M81:M81)</f>
        <v>0</v>
      </c>
      <c r="N80" s="165"/>
      <c r="O80" s="165">
        <f>SUM(O81:O81)</f>
        <v>0</v>
      </c>
      <c r="P80" s="165"/>
      <c r="Q80" s="165">
        <f>SUM(Q81:Q81)</f>
        <v>0</v>
      </c>
      <c r="R80" s="165"/>
      <c r="S80" s="165"/>
      <c r="T80" s="166"/>
      <c r="U80" s="165">
        <f>SUM(U81:U81)</f>
        <v>15.44</v>
      </c>
      <c r="AE80" t="s">
        <v>130</v>
      </c>
    </row>
    <row r="81" spans="1:60" outlineLevel="1" x14ac:dyDescent="0.25">
      <c r="A81" s="152">
        <v>35</v>
      </c>
      <c r="B81" s="158" t="s">
        <v>235</v>
      </c>
      <c r="C81" s="193" t="s">
        <v>236</v>
      </c>
      <c r="D81" s="160" t="s">
        <v>224</v>
      </c>
      <c r="E81" s="167">
        <v>16.45</v>
      </c>
      <c r="F81" s="170">
        <f>H81+J81</f>
        <v>0</v>
      </c>
      <c r="G81" s="171">
        <f>ROUND(E81*F81,2)</f>
        <v>0</v>
      </c>
      <c r="H81" s="171"/>
      <c r="I81" s="171">
        <f>ROUND(E81*H81,2)</f>
        <v>0</v>
      </c>
      <c r="J81" s="171"/>
      <c r="K81" s="171">
        <f>ROUND(E81*J81,2)</f>
        <v>0</v>
      </c>
      <c r="L81" s="171">
        <v>0</v>
      </c>
      <c r="M81" s="171">
        <f>G81*(1+L81/100)</f>
        <v>0</v>
      </c>
      <c r="N81" s="161">
        <v>0</v>
      </c>
      <c r="O81" s="161">
        <f>ROUND(E81*N81,5)</f>
        <v>0</v>
      </c>
      <c r="P81" s="161">
        <v>0</v>
      </c>
      <c r="Q81" s="161">
        <f>ROUND(E81*P81,5)</f>
        <v>0</v>
      </c>
      <c r="R81" s="161"/>
      <c r="S81" s="161"/>
      <c r="T81" s="162">
        <v>0.9385</v>
      </c>
      <c r="U81" s="161">
        <f>ROUND(E81*T81,2)</f>
        <v>15.44</v>
      </c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140</v>
      </c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x14ac:dyDescent="0.25">
      <c r="A82" s="153" t="s">
        <v>129</v>
      </c>
      <c r="B82" s="159" t="s">
        <v>78</v>
      </c>
      <c r="C82" s="195" t="s">
        <v>79</v>
      </c>
      <c r="D82" s="164"/>
      <c r="E82" s="169"/>
      <c r="F82" s="172"/>
      <c r="G82" s="172">
        <f>SUMIF(AE83:AE86,"&lt;&gt;NOR",G83:G86)</f>
        <v>0</v>
      </c>
      <c r="H82" s="172"/>
      <c r="I82" s="172">
        <f>SUM(I83:I86)</f>
        <v>0</v>
      </c>
      <c r="J82" s="172"/>
      <c r="K82" s="172">
        <f>SUM(K83:K86)</f>
        <v>0</v>
      </c>
      <c r="L82" s="172"/>
      <c r="M82" s="172">
        <f>SUM(M83:M86)</f>
        <v>0</v>
      </c>
      <c r="N82" s="165"/>
      <c r="O82" s="165">
        <f>SUM(O83:O86)</f>
        <v>0.21176</v>
      </c>
      <c r="P82" s="165"/>
      <c r="Q82" s="165">
        <f>SUM(Q83:Q86)</f>
        <v>0</v>
      </c>
      <c r="R82" s="165"/>
      <c r="S82" s="165"/>
      <c r="T82" s="166"/>
      <c r="U82" s="165">
        <f>SUM(U83:U86)</f>
        <v>13.42</v>
      </c>
      <c r="AE82" t="s">
        <v>130</v>
      </c>
    </row>
    <row r="83" spans="1:60" ht="20.399999999999999" outlineLevel="1" x14ac:dyDescent="0.25">
      <c r="A83" s="152">
        <v>36</v>
      </c>
      <c r="B83" s="158" t="s">
        <v>237</v>
      </c>
      <c r="C83" s="193" t="s">
        <v>238</v>
      </c>
      <c r="D83" s="160" t="s">
        <v>149</v>
      </c>
      <c r="E83" s="167">
        <v>50.42</v>
      </c>
      <c r="F83" s="170">
        <f>H83+J83</f>
        <v>0</v>
      </c>
      <c r="G83" s="171">
        <f>ROUND(E83*F83,2)</f>
        <v>0</v>
      </c>
      <c r="H83" s="171"/>
      <c r="I83" s="171">
        <f>ROUND(E83*H83,2)</f>
        <v>0</v>
      </c>
      <c r="J83" s="171"/>
      <c r="K83" s="171">
        <f>ROUND(E83*J83,2)</f>
        <v>0</v>
      </c>
      <c r="L83" s="171">
        <v>0</v>
      </c>
      <c r="M83" s="171">
        <f>G83*(1+L83/100)</f>
        <v>0</v>
      </c>
      <c r="N83" s="161">
        <v>4.1999999999999997E-3</v>
      </c>
      <c r="O83" s="161">
        <f>ROUND(E83*N83,5)</f>
        <v>0.21176</v>
      </c>
      <c r="P83" s="161">
        <v>0</v>
      </c>
      <c r="Q83" s="161">
        <f>ROUND(E83*P83,5)</f>
        <v>0</v>
      </c>
      <c r="R83" s="161"/>
      <c r="S83" s="161"/>
      <c r="T83" s="162">
        <v>0.26</v>
      </c>
      <c r="U83" s="161">
        <f>ROUND(E83*T83,2)</f>
        <v>13.11</v>
      </c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140</v>
      </c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1" x14ac:dyDescent="0.25">
      <c r="A84" s="152"/>
      <c r="B84" s="158"/>
      <c r="C84" s="194" t="s">
        <v>175</v>
      </c>
      <c r="D84" s="163"/>
      <c r="E84" s="168">
        <v>39.9</v>
      </c>
      <c r="F84" s="171"/>
      <c r="G84" s="171"/>
      <c r="H84" s="171"/>
      <c r="I84" s="171"/>
      <c r="J84" s="171"/>
      <c r="K84" s="171"/>
      <c r="L84" s="171"/>
      <c r="M84" s="171"/>
      <c r="N84" s="161"/>
      <c r="O84" s="161"/>
      <c r="P84" s="161"/>
      <c r="Q84" s="161"/>
      <c r="R84" s="161"/>
      <c r="S84" s="161"/>
      <c r="T84" s="162"/>
      <c r="U84" s="161"/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136</v>
      </c>
      <c r="AF84" s="151">
        <v>0</v>
      </c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outlineLevel="1" x14ac:dyDescent="0.25">
      <c r="A85" s="152"/>
      <c r="B85" s="158"/>
      <c r="C85" s="194" t="s">
        <v>239</v>
      </c>
      <c r="D85" s="163"/>
      <c r="E85" s="168">
        <v>10.52</v>
      </c>
      <c r="F85" s="171"/>
      <c r="G85" s="171"/>
      <c r="H85" s="171"/>
      <c r="I85" s="171"/>
      <c r="J85" s="171"/>
      <c r="K85" s="171"/>
      <c r="L85" s="171"/>
      <c r="M85" s="171"/>
      <c r="N85" s="161"/>
      <c r="O85" s="161"/>
      <c r="P85" s="161"/>
      <c r="Q85" s="161"/>
      <c r="R85" s="161"/>
      <c r="S85" s="161"/>
      <c r="T85" s="162"/>
      <c r="U85" s="161"/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136</v>
      </c>
      <c r="AF85" s="151">
        <v>0</v>
      </c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5">
      <c r="A86" s="152">
        <v>37</v>
      </c>
      <c r="B86" s="158" t="s">
        <v>240</v>
      </c>
      <c r="C86" s="193" t="s">
        <v>241</v>
      </c>
      <c r="D86" s="160" t="s">
        <v>224</v>
      </c>
      <c r="E86" s="167">
        <v>0.2</v>
      </c>
      <c r="F86" s="170">
        <f>H86+J86</f>
        <v>0</v>
      </c>
      <c r="G86" s="171">
        <f>ROUND(E86*F86,2)</f>
        <v>0</v>
      </c>
      <c r="H86" s="171"/>
      <c r="I86" s="171">
        <f>ROUND(E86*H86,2)</f>
        <v>0</v>
      </c>
      <c r="J86" s="171"/>
      <c r="K86" s="171">
        <f>ROUND(E86*J86,2)</f>
        <v>0</v>
      </c>
      <c r="L86" s="171">
        <v>0</v>
      </c>
      <c r="M86" s="171">
        <f>G86*(1+L86/100)</f>
        <v>0</v>
      </c>
      <c r="N86" s="161">
        <v>0</v>
      </c>
      <c r="O86" s="161">
        <f>ROUND(E86*N86,5)</f>
        <v>0</v>
      </c>
      <c r="P86" s="161">
        <v>0</v>
      </c>
      <c r="Q86" s="161">
        <f>ROUND(E86*P86,5)</f>
        <v>0</v>
      </c>
      <c r="R86" s="161"/>
      <c r="S86" s="161"/>
      <c r="T86" s="162">
        <v>1.5669999999999999</v>
      </c>
      <c r="U86" s="161">
        <f>ROUND(E86*T86,2)</f>
        <v>0.31</v>
      </c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140</v>
      </c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x14ac:dyDescent="0.25">
      <c r="A87" s="153" t="s">
        <v>129</v>
      </c>
      <c r="B87" s="159" t="s">
        <v>80</v>
      </c>
      <c r="C87" s="195" t="s">
        <v>81</v>
      </c>
      <c r="D87" s="164"/>
      <c r="E87" s="169"/>
      <c r="F87" s="172"/>
      <c r="G87" s="172">
        <f>SUMIF(AE88:AE94,"&lt;&gt;NOR",G88:G94)</f>
        <v>0</v>
      </c>
      <c r="H87" s="172"/>
      <c r="I87" s="172">
        <f>SUM(I88:I94)</f>
        <v>0</v>
      </c>
      <c r="J87" s="172"/>
      <c r="K87" s="172">
        <f>SUM(K88:K94)</f>
        <v>0</v>
      </c>
      <c r="L87" s="172"/>
      <c r="M87" s="172">
        <f>SUM(M88:M94)</f>
        <v>0</v>
      </c>
      <c r="N87" s="165"/>
      <c r="O87" s="165">
        <f>SUM(O88:O94)</f>
        <v>3.4000000000000002E-3</v>
      </c>
      <c r="P87" s="165"/>
      <c r="Q87" s="165">
        <f>SUM(Q88:Q94)</f>
        <v>6.5519999999999995E-2</v>
      </c>
      <c r="R87" s="165"/>
      <c r="S87" s="165"/>
      <c r="T87" s="166"/>
      <c r="U87" s="165">
        <f>SUM(U88:U94)</f>
        <v>5.3800000000000008</v>
      </c>
      <c r="AE87" t="s">
        <v>130</v>
      </c>
    </row>
    <row r="88" spans="1:60" outlineLevel="1" x14ac:dyDescent="0.25">
      <c r="A88" s="152">
        <v>38</v>
      </c>
      <c r="B88" s="158" t="s">
        <v>242</v>
      </c>
      <c r="C88" s="193" t="s">
        <v>243</v>
      </c>
      <c r="D88" s="160" t="s">
        <v>153</v>
      </c>
      <c r="E88" s="167">
        <v>2</v>
      </c>
      <c r="F88" s="170">
        <f t="shared" ref="F88:F94" si="8">H88+J88</f>
        <v>0</v>
      </c>
      <c r="G88" s="171">
        <f t="shared" ref="G88:G94" si="9">ROUND(E88*F88,2)</f>
        <v>0</v>
      </c>
      <c r="H88" s="171"/>
      <c r="I88" s="171">
        <f t="shared" ref="I88:I94" si="10">ROUND(E88*H88,2)</f>
        <v>0</v>
      </c>
      <c r="J88" s="171"/>
      <c r="K88" s="171">
        <f t="shared" ref="K88:K94" si="11">ROUND(E88*J88,2)</f>
        <v>0</v>
      </c>
      <c r="L88" s="171">
        <v>0</v>
      </c>
      <c r="M88" s="171">
        <f t="shared" ref="M88:M94" si="12">G88*(1+L88/100)</f>
        <v>0</v>
      </c>
      <c r="N88" s="161">
        <v>0</v>
      </c>
      <c r="O88" s="161">
        <f t="shared" ref="O88:O94" si="13">ROUND(E88*N88,5)</f>
        <v>0</v>
      </c>
      <c r="P88" s="161">
        <v>2.9610000000000001E-2</v>
      </c>
      <c r="Q88" s="161">
        <f t="shared" ref="Q88:Q94" si="14">ROUND(E88*P88,5)</f>
        <v>5.9220000000000002E-2</v>
      </c>
      <c r="R88" s="161"/>
      <c r="S88" s="161"/>
      <c r="T88" s="162">
        <v>0.50700000000000001</v>
      </c>
      <c r="U88" s="161">
        <f t="shared" ref="U88:U94" si="15">ROUND(E88*T88,2)</f>
        <v>1.01</v>
      </c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140</v>
      </c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5">
      <c r="A89" s="152">
        <v>39</v>
      </c>
      <c r="B89" s="158" t="s">
        <v>244</v>
      </c>
      <c r="C89" s="193" t="s">
        <v>245</v>
      </c>
      <c r="D89" s="160" t="s">
        <v>139</v>
      </c>
      <c r="E89" s="167">
        <v>3</v>
      </c>
      <c r="F89" s="170">
        <f t="shared" si="8"/>
        <v>0</v>
      </c>
      <c r="G89" s="171">
        <f t="shared" si="9"/>
        <v>0</v>
      </c>
      <c r="H89" s="171"/>
      <c r="I89" s="171">
        <f t="shared" si="10"/>
        <v>0</v>
      </c>
      <c r="J89" s="171"/>
      <c r="K89" s="171">
        <f t="shared" si="11"/>
        <v>0</v>
      </c>
      <c r="L89" s="171">
        <v>0</v>
      </c>
      <c r="M89" s="171">
        <f t="shared" si="12"/>
        <v>0</v>
      </c>
      <c r="N89" s="161">
        <v>0</v>
      </c>
      <c r="O89" s="161">
        <f t="shared" si="13"/>
        <v>0</v>
      </c>
      <c r="P89" s="161">
        <v>2.0999999999999999E-3</v>
      </c>
      <c r="Q89" s="161">
        <f t="shared" si="14"/>
        <v>6.3E-3</v>
      </c>
      <c r="R89" s="161"/>
      <c r="S89" s="161"/>
      <c r="T89" s="162">
        <v>3.1E-2</v>
      </c>
      <c r="U89" s="161">
        <f t="shared" si="15"/>
        <v>0.09</v>
      </c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140</v>
      </c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5">
      <c r="A90" s="152">
        <v>40</v>
      </c>
      <c r="B90" s="158" t="s">
        <v>246</v>
      </c>
      <c r="C90" s="193" t="s">
        <v>247</v>
      </c>
      <c r="D90" s="160" t="s">
        <v>139</v>
      </c>
      <c r="E90" s="167">
        <v>4</v>
      </c>
      <c r="F90" s="170">
        <f t="shared" si="8"/>
        <v>0</v>
      </c>
      <c r="G90" s="171">
        <f t="shared" si="9"/>
        <v>0</v>
      </c>
      <c r="H90" s="171"/>
      <c r="I90" s="171">
        <f t="shared" si="10"/>
        <v>0</v>
      </c>
      <c r="J90" s="171"/>
      <c r="K90" s="171">
        <f t="shared" si="11"/>
        <v>0</v>
      </c>
      <c r="L90" s="171">
        <v>0</v>
      </c>
      <c r="M90" s="171">
        <f t="shared" si="12"/>
        <v>0</v>
      </c>
      <c r="N90" s="161">
        <v>3.8000000000000002E-4</v>
      </c>
      <c r="O90" s="161">
        <f t="shared" si="13"/>
        <v>1.5200000000000001E-3</v>
      </c>
      <c r="P90" s="161">
        <v>0</v>
      </c>
      <c r="Q90" s="161">
        <f t="shared" si="14"/>
        <v>0</v>
      </c>
      <c r="R90" s="161"/>
      <c r="S90" s="161"/>
      <c r="T90" s="162">
        <v>0.32</v>
      </c>
      <c r="U90" s="161">
        <f t="shared" si="15"/>
        <v>1.28</v>
      </c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140</v>
      </c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5">
      <c r="A91" s="152">
        <v>41</v>
      </c>
      <c r="B91" s="158" t="s">
        <v>248</v>
      </c>
      <c r="C91" s="193" t="s">
        <v>249</v>
      </c>
      <c r="D91" s="160" t="s">
        <v>139</v>
      </c>
      <c r="E91" s="167">
        <v>4</v>
      </c>
      <c r="F91" s="170">
        <f t="shared" si="8"/>
        <v>0</v>
      </c>
      <c r="G91" s="171">
        <f t="shared" si="9"/>
        <v>0</v>
      </c>
      <c r="H91" s="171"/>
      <c r="I91" s="171">
        <f t="shared" si="10"/>
        <v>0</v>
      </c>
      <c r="J91" s="171"/>
      <c r="K91" s="171">
        <f t="shared" si="11"/>
        <v>0</v>
      </c>
      <c r="L91" s="171">
        <v>0</v>
      </c>
      <c r="M91" s="171">
        <f t="shared" si="12"/>
        <v>0</v>
      </c>
      <c r="N91" s="161">
        <v>4.6999999999999999E-4</v>
      </c>
      <c r="O91" s="161">
        <f t="shared" si="13"/>
        <v>1.8799999999999999E-3</v>
      </c>
      <c r="P91" s="161">
        <v>0</v>
      </c>
      <c r="Q91" s="161">
        <f t="shared" si="14"/>
        <v>0</v>
      </c>
      <c r="R91" s="161"/>
      <c r="S91" s="161"/>
      <c r="T91" s="162">
        <v>0.35899999999999999</v>
      </c>
      <c r="U91" s="161">
        <f t="shared" si="15"/>
        <v>1.44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140</v>
      </c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5">
      <c r="A92" s="152">
        <v>42</v>
      </c>
      <c r="B92" s="158" t="s">
        <v>250</v>
      </c>
      <c r="C92" s="193" t="s">
        <v>251</v>
      </c>
      <c r="D92" s="160" t="s">
        <v>139</v>
      </c>
      <c r="E92" s="167">
        <v>8</v>
      </c>
      <c r="F92" s="170">
        <f t="shared" si="8"/>
        <v>0</v>
      </c>
      <c r="G92" s="171">
        <f t="shared" si="9"/>
        <v>0</v>
      </c>
      <c r="H92" s="171"/>
      <c r="I92" s="171">
        <f t="shared" si="10"/>
        <v>0</v>
      </c>
      <c r="J92" s="171"/>
      <c r="K92" s="171">
        <f t="shared" si="11"/>
        <v>0</v>
      </c>
      <c r="L92" s="171">
        <v>0</v>
      </c>
      <c r="M92" s="171">
        <f t="shared" si="12"/>
        <v>0</v>
      </c>
      <c r="N92" s="161">
        <v>0</v>
      </c>
      <c r="O92" s="161">
        <f t="shared" si="13"/>
        <v>0</v>
      </c>
      <c r="P92" s="161">
        <v>0</v>
      </c>
      <c r="Q92" s="161">
        <f t="shared" si="14"/>
        <v>0</v>
      </c>
      <c r="R92" s="161"/>
      <c r="S92" s="161"/>
      <c r="T92" s="162">
        <v>5.8999999999999997E-2</v>
      </c>
      <c r="U92" s="161">
        <f t="shared" si="15"/>
        <v>0.47</v>
      </c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140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ht="20.399999999999999" outlineLevel="1" x14ac:dyDescent="0.25">
      <c r="A93" s="152">
        <v>43</v>
      </c>
      <c r="B93" s="158" t="s">
        <v>252</v>
      </c>
      <c r="C93" s="193" t="s">
        <v>253</v>
      </c>
      <c r="D93" s="160" t="s">
        <v>214</v>
      </c>
      <c r="E93" s="167">
        <v>16</v>
      </c>
      <c r="F93" s="170">
        <f t="shared" si="8"/>
        <v>0</v>
      </c>
      <c r="G93" s="171">
        <f t="shared" si="9"/>
        <v>0</v>
      </c>
      <c r="H93" s="171"/>
      <c r="I93" s="171">
        <f t="shared" si="10"/>
        <v>0</v>
      </c>
      <c r="J93" s="171"/>
      <c r="K93" s="171">
        <f t="shared" si="11"/>
        <v>0</v>
      </c>
      <c r="L93" s="171">
        <v>0</v>
      </c>
      <c r="M93" s="171">
        <f t="shared" si="12"/>
        <v>0</v>
      </c>
      <c r="N93" s="161">
        <v>0</v>
      </c>
      <c r="O93" s="161">
        <f t="shared" si="13"/>
        <v>0</v>
      </c>
      <c r="P93" s="161">
        <v>0</v>
      </c>
      <c r="Q93" s="161">
        <f t="shared" si="14"/>
        <v>0</v>
      </c>
      <c r="R93" s="161"/>
      <c r="S93" s="161"/>
      <c r="T93" s="162">
        <v>5.8999999999999997E-2</v>
      </c>
      <c r="U93" s="161">
        <f t="shared" si="15"/>
        <v>0.94</v>
      </c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140</v>
      </c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5">
      <c r="A94" s="152">
        <v>44</v>
      </c>
      <c r="B94" s="158" t="s">
        <v>254</v>
      </c>
      <c r="C94" s="193" t="s">
        <v>255</v>
      </c>
      <c r="D94" s="160" t="s">
        <v>224</v>
      </c>
      <c r="E94" s="167">
        <v>0.1</v>
      </c>
      <c r="F94" s="170">
        <f t="shared" si="8"/>
        <v>0</v>
      </c>
      <c r="G94" s="171">
        <f t="shared" si="9"/>
        <v>0</v>
      </c>
      <c r="H94" s="171"/>
      <c r="I94" s="171">
        <f t="shared" si="10"/>
        <v>0</v>
      </c>
      <c r="J94" s="171"/>
      <c r="K94" s="171">
        <f t="shared" si="11"/>
        <v>0</v>
      </c>
      <c r="L94" s="171">
        <v>0</v>
      </c>
      <c r="M94" s="171">
        <f t="shared" si="12"/>
        <v>0</v>
      </c>
      <c r="N94" s="161">
        <v>0</v>
      </c>
      <c r="O94" s="161">
        <f t="shared" si="13"/>
        <v>0</v>
      </c>
      <c r="P94" s="161">
        <v>0</v>
      </c>
      <c r="Q94" s="161">
        <f t="shared" si="14"/>
        <v>0</v>
      </c>
      <c r="R94" s="161"/>
      <c r="S94" s="161"/>
      <c r="T94" s="162">
        <v>1.47</v>
      </c>
      <c r="U94" s="161">
        <f t="shared" si="15"/>
        <v>0.15</v>
      </c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140</v>
      </c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x14ac:dyDescent="0.25">
      <c r="A95" s="153" t="s">
        <v>129</v>
      </c>
      <c r="B95" s="159" t="s">
        <v>82</v>
      </c>
      <c r="C95" s="195" t="s">
        <v>83</v>
      </c>
      <c r="D95" s="164"/>
      <c r="E95" s="169"/>
      <c r="F95" s="172"/>
      <c r="G95" s="172">
        <f>SUMIF(AE96:AE114,"&lt;&gt;NOR",G96:G114)</f>
        <v>0</v>
      </c>
      <c r="H95" s="172"/>
      <c r="I95" s="172">
        <f>SUM(I96:I114)</f>
        <v>0</v>
      </c>
      <c r="J95" s="172"/>
      <c r="K95" s="172">
        <f>SUM(K96:K114)</f>
        <v>0</v>
      </c>
      <c r="L95" s="172"/>
      <c r="M95" s="172">
        <f>SUM(M96:M114)</f>
        <v>0</v>
      </c>
      <c r="N95" s="165"/>
      <c r="O95" s="165">
        <f>SUM(O96:O114)</f>
        <v>0.47479000000000005</v>
      </c>
      <c r="P95" s="165"/>
      <c r="Q95" s="165">
        <f>SUM(Q96:Q114)</f>
        <v>0.11700000000000001</v>
      </c>
      <c r="R95" s="165"/>
      <c r="S95" s="165"/>
      <c r="T95" s="166"/>
      <c r="U95" s="165">
        <f>SUM(U96:U114)</f>
        <v>5329.14</v>
      </c>
      <c r="AE95" t="s">
        <v>130</v>
      </c>
    </row>
    <row r="96" spans="1:60" ht="20.399999999999999" outlineLevel="1" x14ac:dyDescent="0.25">
      <c r="A96" s="152">
        <v>45</v>
      </c>
      <c r="B96" s="158" t="s">
        <v>256</v>
      </c>
      <c r="C96" s="193" t="s">
        <v>257</v>
      </c>
      <c r="D96" s="160" t="s">
        <v>189</v>
      </c>
      <c r="E96" s="167">
        <v>1</v>
      </c>
      <c r="F96" s="170">
        <f t="shared" ref="F96:F114" si="16">H96+J96</f>
        <v>0</v>
      </c>
      <c r="G96" s="171">
        <f t="shared" ref="G96:G114" si="17">ROUND(E96*F96,2)</f>
        <v>0</v>
      </c>
      <c r="H96" s="171"/>
      <c r="I96" s="171">
        <f t="shared" ref="I96:I114" si="18">ROUND(E96*H96,2)</f>
        <v>0</v>
      </c>
      <c r="J96" s="171"/>
      <c r="K96" s="171">
        <f t="shared" ref="K96:K114" si="19">ROUND(E96*J96,2)</f>
        <v>0</v>
      </c>
      <c r="L96" s="171">
        <v>0</v>
      </c>
      <c r="M96" s="171">
        <f t="shared" ref="M96:M114" si="20">G96*(1+L96/100)</f>
        <v>0</v>
      </c>
      <c r="N96" s="161">
        <v>0.10482</v>
      </c>
      <c r="O96" s="161">
        <f t="shared" ref="O96:O114" si="21">ROUND(E96*N96,5)</f>
        <v>0.10482</v>
      </c>
      <c r="P96" s="161">
        <v>0</v>
      </c>
      <c r="Q96" s="161">
        <f t="shared" ref="Q96:Q114" si="22">ROUND(E96*P96,5)</f>
        <v>0</v>
      </c>
      <c r="R96" s="161"/>
      <c r="S96" s="161"/>
      <c r="T96" s="162">
        <v>3.1440000000000001</v>
      </c>
      <c r="U96" s="161">
        <f t="shared" ref="U96:U114" si="23">ROUND(E96*T96,2)</f>
        <v>3.14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140</v>
      </c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5">
      <c r="A97" s="152">
        <v>46</v>
      </c>
      <c r="B97" s="158" t="s">
        <v>258</v>
      </c>
      <c r="C97" s="193" t="s">
        <v>259</v>
      </c>
      <c r="D97" s="160" t="s">
        <v>189</v>
      </c>
      <c r="E97" s="167">
        <v>1</v>
      </c>
      <c r="F97" s="170">
        <f t="shared" si="16"/>
        <v>0</v>
      </c>
      <c r="G97" s="171">
        <f t="shared" si="17"/>
        <v>0</v>
      </c>
      <c r="H97" s="171"/>
      <c r="I97" s="171">
        <f t="shared" si="18"/>
        <v>0</v>
      </c>
      <c r="J97" s="171"/>
      <c r="K97" s="171">
        <f t="shared" si="19"/>
        <v>0</v>
      </c>
      <c r="L97" s="171">
        <v>0</v>
      </c>
      <c r="M97" s="171">
        <f t="shared" si="20"/>
        <v>0</v>
      </c>
      <c r="N97" s="161">
        <v>4.7600000000000003E-3</v>
      </c>
      <c r="O97" s="161">
        <f t="shared" si="21"/>
        <v>4.7600000000000003E-3</v>
      </c>
      <c r="P97" s="161">
        <v>0</v>
      </c>
      <c r="Q97" s="161">
        <f t="shared" si="22"/>
        <v>0</v>
      </c>
      <c r="R97" s="161"/>
      <c r="S97" s="161"/>
      <c r="T97" s="162">
        <v>2.1059999999999999</v>
      </c>
      <c r="U97" s="161">
        <f t="shared" si="23"/>
        <v>2.11</v>
      </c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140</v>
      </c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5">
      <c r="A98" s="152">
        <v>47</v>
      </c>
      <c r="B98" s="158" t="s">
        <v>260</v>
      </c>
      <c r="C98" s="193" t="s">
        <v>261</v>
      </c>
      <c r="D98" s="160" t="s">
        <v>139</v>
      </c>
      <c r="E98" s="167">
        <v>60</v>
      </c>
      <c r="F98" s="170">
        <f t="shared" si="16"/>
        <v>0</v>
      </c>
      <c r="G98" s="171">
        <f t="shared" si="17"/>
        <v>0</v>
      </c>
      <c r="H98" s="171"/>
      <c r="I98" s="171">
        <f t="shared" si="18"/>
        <v>0</v>
      </c>
      <c r="J98" s="171"/>
      <c r="K98" s="171">
        <f t="shared" si="19"/>
        <v>0</v>
      </c>
      <c r="L98" s="171">
        <v>0</v>
      </c>
      <c r="M98" s="171">
        <f t="shared" si="20"/>
        <v>0</v>
      </c>
      <c r="N98" s="161">
        <v>3.9300000000000003E-3</v>
      </c>
      <c r="O98" s="161">
        <f t="shared" si="21"/>
        <v>0.23580000000000001</v>
      </c>
      <c r="P98" s="161">
        <v>0</v>
      </c>
      <c r="Q98" s="161">
        <f t="shared" si="22"/>
        <v>0</v>
      </c>
      <c r="R98" s="161"/>
      <c r="S98" s="161"/>
      <c r="T98" s="162">
        <v>0.52200000000000002</v>
      </c>
      <c r="U98" s="161">
        <f t="shared" si="23"/>
        <v>31.32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140</v>
      </c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5">
      <c r="A99" s="152">
        <v>48</v>
      </c>
      <c r="B99" s="158" t="s">
        <v>262</v>
      </c>
      <c r="C99" s="193" t="s">
        <v>263</v>
      </c>
      <c r="D99" s="160" t="s">
        <v>139</v>
      </c>
      <c r="E99" s="167">
        <v>30</v>
      </c>
      <c r="F99" s="170">
        <f t="shared" si="16"/>
        <v>0</v>
      </c>
      <c r="G99" s="171">
        <f t="shared" si="17"/>
        <v>0</v>
      </c>
      <c r="H99" s="171"/>
      <c r="I99" s="171">
        <f t="shared" si="18"/>
        <v>0</v>
      </c>
      <c r="J99" s="171"/>
      <c r="K99" s="171">
        <f t="shared" si="19"/>
        <v>0</v>
      </c>
      <c r="L99" s="171">
        <v>0</v>
      </c>
      <c r="M99" s="171">
        <f t="shared" si="20"/>
        <v>0</v>
      </c>
      <c r="N99" s="161">
        <v>4.0099999999999997E-3</v>
      </c>
      <c r="O99" s="161">
        <f t="shared" si="21"/>
        <v>0.1203</v>
      </c>
      <c r="P99" s="161">
        <v>0</v>
      </c>
      <c r="Q99" s="161">
        <f t="shared" si="22"/>
        <v>0</v>
      </c>
      <c r="R99" s="161"/>
      <c r="S99" s="161"/>
      <c r="T99" s="162">
        <v>0.54290000000000005</v>
      </c>
      <c r="U99" s="161">
        <f t="shared" si="23"/>
        <v>16.29</v>
      </c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140</v>
      </c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ht="20.399999999999999" outlineLevel="1" x14ac:dyDescent="0.25">
      <c r="A100" s="152">
        <v>49</v>
      </c>
      <c r="B100" s="158" t="s">
        <v>264</v>
      </c>
      <c r="C100" s="193" t="s">
        <v>265</v>
      </c>
      <c r="D100" s="160" t="s">
        <v>139</v>
      </c>
      <c r="E100" s="167">
        <v>60</v>
      </c>
      <c r="F100" s="170">
        <f t="shared" si="16"/>
        <v>0</v>
      </c>
      <c r="G100" s="171">
        <f t="shared" si="17"/>
        <v>0</v>
      </c>
      <c r="H100" s="171"/>
      <c r="I100" s="171">
        <f t="shared" si="18"/>
        <v>0</v>
      </c>
      <c r="J100" s="171"/>
      <c r="K100" s="171">
        <f t="shared" si="19"/>
        <v>0</v>
      </c>
      <c r="L100" s="171">
        <v>0</v>
      </c>
      <c r="M100" s="171">
        <f t="shared" si="20"/>
        <v>0</v>
      </c>
      <c r="N100" s="161">
        <v>3.0000000000000001E-5</v>
      </c>
      <c r="O100" s="161">
        <f t="shared" si="21"/>
        <v>1.8E-3</v>
      </c>
      <c r="P100" s="161">
        <v>0</v>
      </c>
      <c r="Q100" s="161">
        <f t="shared" si="22"/>
        <v>0</v>
      </c>
      <c r="R100" s="161"/>
      <c r="S100" s="161"/>
      <c r="T100" s="162">
        <v>0.13500000000000001</v>
      </c>
      <c r="U100" s="161">
        <f t="shared" si="23"/>
        <v>8.1</v>
      </c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140</v>
      </c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ht="20.399999999999999" outlineLevel="1" x14ac:dyDescent="0.25">
      <c r="A101" s="152">
        <v>50</v>
      </c>
      <c r="B101" s="158" t="s">
        <v>266</v>
      </c>
      <c r="C101" s="193" t="s">
        <v>267</v>
      </c>
      <c r="D101" s="160" t="s">
        <v>139</v>
      </c>
      <c r="E101" s="167">
        <v>30</v>
      </c>
      <c r="F101" s="170">
        <f t="shared" si="16"/>
        <v>0</v>
      </c>
      <c r="G101" s="171">
        <f t="shared" si="17"/>
        <v>0</v>
      </c>
      <c r="H101" s="171"/>
      <c r="I101" s="171">
        <f t="shared" si="18"/>
        <v>0</v>
      </c>
      <c r="J101" s="171"/>
      <c r="K101" s="171">
        <f t="shared" si="19"/>
        <v>0</v>
      </c>
      <c r="L101" s="171">
        <v>0</v>
      </c>
      <c r="M101" s="171">
        <f t="shared" si="20"/>
        <v>0</v>
      </c>
      <c r="N101" s="161">
        <v>4.0000000000000003E-5</v>
      </c>
      <c r="O101" s="161">
        <f t="shared" si="21"/>
        <v>1.1999999999999999E-3</v>
      </c>
      <c r="P101" s="161">
        <v>0</v>
      </c>
      <c r="Q101" s="161">
        <f t="shared" si="22"/>
        <v>0</v>
      </c>
      <c r="R101" s="161"/>
      <c r="S101" s="161"/>
      <c r="T101" s="162">
        <v>0.129</v>
      </c>
      <c r="U101" s="161">
        <f t="shared" si="23"/>
        <v>3.87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140</v>
      </c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5">
      <c r="A102" s="152">
        <v>51</v>
      </c>
      <c r="B102" s="158" t="s">
        <v>268</v>
      </c>
      <c r="C102" s="193" t="s">
        <v>269</v>
      </c>
      <c r="D102" s="160" t="s">
        <v>153</v>
      </c>
      <c r="E102" s="167">
        <v>2</v>
      </c>
      <c r="F102" s="170">
        <f t="shared" si="16"/>
        <v>0</v>
      </c>
      <c r="G102" s="171">
        <f t="shared" si="17"/>
        <v>0</v>
      </c>
      <c r="H102" s="171"/>
      <c r="I102" s="171">
        <f t="shared" si="18"/>
        <v>0</v>
      </c>
      <c r="J102" s="171"/>
      <c r="K102" s="171">
        <f t="shared" si="19"/>
        <v>0</v>
      </c>
      <c r="L102" s="171">
        <v>0</v>
      </c>
      <c r="M102" s="171">
        <f t="shared" si="20"/>
        <v>0</v>
      </c>
      <c r="N102" s="161">
        <v>0</v>
      </c>
      <c r="O102" s="161">
        <f t="shared" si="21"/>
        <v>0</v>
      </c>
      <c r="P102" s="161">
        <v>0</v>
      </c>
      <c r="Q102" s="161">
        <f t="shared" si="22"/>
        <v>0</v>
      </c>
      <c r="R102" s="161"/>
      <c r="S102" s="161"/>
      <c r="T102" s="162">
        <v>0.16500000000000001</v>
      </c>
      <c r="U102" s="161">
        <f t="shared" si="23"/>
        <v>0.33</v>
      </c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140</v>
      </c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5">
      <c r="A103" s="152">
        <v>52</v>
      </c>
      <c r="B103" s="158" t="s">
        <v>270</v>
      </c>
      <c r="C103" s="193" t="s">
        <v>271</v>
      </c>
      <c r="D103" s="160" t="s">
        <v>153</v>
      </c>
      <c r="E103" s="167">
        <v>2</v>
      </c>
      <c r="F103" s="170">
        <f t="shared" si="16"/>
        <v>0</v>
      </c>
      <c r="G103" s="171">
        <f t="shared" si="17"/>
        <v>0</v>
      </c>
      <c r="H103" s="171"/>
      <c r="I103" s="171">
        <f t="shared" si="18"/>
        <v>0</v>
      </c>
      <c r="J103" s="171"/>
      <c r="K103" s="171">
        <f t="shared" si="19"/>
        <v>0</v>
      </c>
      <c r="L103" s="171">
        <v>0</v>
      </c>
      <c r="M103" s="171">
        <f t="shared" si="20"/>
        <v>0</v>
      </c>
      <c r="N103" s="161">
        <v>0</v>
      </c>
      <c r="O103" s="161">
        <f t="shared" si="21"/>
        <v>0</v>
      </c>
      <c r="P103" s="161">
        <v>0</v>
      </c>
      <c r="Q103" s="161">
        <f t="shared" si="22"/>
        <v>0</v>
      </c>
      <c r="R103" s="161"/>
      <c r="S103" s="161"/>
      <c r="T103" s="162">
        <v>0.20699999999999999</v>
      </c>
      <c r="U103" s="161">
        <f t="shared" si="23"/>
        <v>0.41</v>
      </c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140</v>
      </c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5">
      <c r="A104" s="152">
        <v>53</v>
      </c>
      <c r="B104" s="158" t="s">
        <v>272</v>
      </c>
      <c r="C104" s="193" t="s">
        <v>273</v>
      </c>
      <c r="D104" s="160" t="s">
        <v>153</v>
      </c>
      <c r="E104" s="167">
        <v>1</v>
      </c>
      <c r="F104" s="170">
        <f t="shared" si="16"/>
        <v>0</v>
      </c>
      <c r="G104" s="171">
        <f t="shared" si="17"/>
        <v>0</v>
      </c>
      <c r="H104" s="171"/>
      <c r="I104" s="171">
        <f t="shared" si="18"/>
        <v>0</v>
      </c>
      <c r="J104" s="171"/>
      <c r="K104" s="171">
        <f t="shared" si="19"/>
        <v>0</v>
      </c>
      <c r="L104" s="171">
        <v>0</v>
      </c>
      <c r="M104" s="171">
        <f t="shared" si="20"/>
        <v>0</v>
      </c>
      <c r="N104" s="161">
        <v>4.0000000000000002E-4</v>
      </c>
      <c r="O104" s="161">
        <f t="shared" si="21"/>
        <v>4.0000000000000002E-4</v>
      </c>
      <c r="P104" s="161">
        <v>0</v>
      </c>
      <c r="Q104" s="161">
        <f t="shared" si="22"/>
        <v>0</v>
      </c>
      <c r="R104" s="161"/>
      <c r="S104" s="161"/>
      <c r="T104" s="162">
        <v>0.20699999999999999</v>
      </c>
      <c r="U104" s="161">
        <f t="shared" si="23"/>
        <v>0.21</v>
      </c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140</v>
      </c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5">
      <c r="A105" s="152">
        <v>54</v>
      </c>
      <c r="B105" s="158" t="s">
        <v>274</v>
      </c>
      <c r="C105" s="193" t="s">
        <v>275</v>
      </c>
      <c r="D105" s="160" t="s">
        <v>153</v>
      </c>
      <c r="E105" s="167">
        <v>1</v>
      </c>
      <c r="F105" s="170">
        <f t="shared" si="16"/>
        <v>0</v>
      </c>
      <c r="G105" s="171">
        <f t="shared" si="17"/>
        <v>0</v>
      </c>
      <c r="H105" s="171"/>
      <c r="I105" s="171">
        <f t="shared" si="18"/>
        <v>0</v>
      </c>
      <c r="J105" s="171"/>
      <c r="K105" s="171">
        <f t="shared" si="19"/>
        <v>0</v>
      </c>
      <c r="L105" s="171">
        <v>0</v>
      </c>
      <c r="M105" s="171">
        <f t="shared" si="20"/>
        <v>0</v>
      </c>
      <c r="N105" s="161">
        <v>1.5E-3</v>
      </c>
      <c r="O105" s="161">
        <f t="shared" si="21"/>
        <v>1.5E-3</v>
      </c>
      <c r="P105" s="161">
        <v>0</v>
      </c>
      <c r="Q105" s="161">
        <f t="shared" si="22"/>
        <v>0</v>
      </c>
      <c r="R105" s="161"/>
      <c r="S105" s="161"/>
      <c r="T105" s="162">
        <v>0.16500000000000001</v>
      </c>
      <c r="U105" s="161">
        <f t="shared" si="23"/>
        <v>0.17</v>
      </c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140</v>
      </c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5">
      <c r="A106" s="152">
        <v>55</v>
      </c>
      <c r="B106" s="158" t="s">
        <v>276</v>
      </c>
      <c r="C106" s="193" t="s">
        <v>277</v>
      </c>
      <c r="D106" s="160" t="s">
        <v>153</v>
      </c>
      <c r="E106" s="167">
        <v>2</v>
      </c>
      <c r="F106" s="170">
        <f t="shared" si="16"/>
        <v>0</v>
      </c>
      <c r="G106" s="171">
        <f t="shared" si="17"/>
        <v>0</v>
      </c>
      <c r="H106" s="171"/>
      <c r="I106" s="171">
        <f t="shared" si="18"/>
        <v>0</v>
      </c>
      <c r="J106" s="171"/>
      <c r="K106" s="171">
        <f t="shared" si="19"/>
        <v>0</v>
      </c>
      <c r="L106" s="171">
        <v>0</v>
      </c>
      <c r="M106" s="171">
        <f t="shared" si="20"/>
        <v>0</v>
      </c>
      <c r="N106" s="161">
        <v>1.7000000000000001E-4</v>
      </c>
      <c r="O106" s="161">
        <f t="shared" si="21"/>
        <v>3.4000000000000002E-4</v>
      </c>
      <c r="P106" s="161">
        <v>0</v>
      </c>
      <c r="Q106" s="161">
        <f t="shared" si="22"/>
        <v>0</v>
      </c>
      <c r="R106" s="161"/>
      <c r="S106" s="161"/>
      <c r="T106" s="162">
        <v>8.3000000000000004E-2</v>
      </c>
      <c r="U106" s="161">
        <f t="shared" si="23"/>
        <v>0.17</v>
      </c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140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5">
      <c r="A107" s="152">
        <v>56</v>
      </c>
      <c r="B107" s="158" t="s">
        <v>278</v>
      </c>
      <c r="C107" s="193" t="s">
        <v>279</v>
      </c>
      <c r="D107" s="160" t="s">
        <v>153</v>
      </c>
      <c r="E107" s="167">
        <v>1</v>
      </c>
      <c r="F107" s="170">
        <f t="shared" si="16"/>
        <v>0</v>
      </c>
      <c r="G107" s="171">
        <f t="shared" si="17"/>
        <v>0</v>
      </c>
      <c r="H107" s="171"/>
      <c r="I107" s="171">
        <f t="shared" si="18"/>
        <v>0</v>
      </c>
      <c r="J107" s="171"/>
      <c r="K107" s="171">
        <f t="shared" si="19"/>
        <v>0</v>
      </c>
      <c r="L107" s="171">
        <v>0</v>
      </c>
      <c r="M107" s="171">
        <f t="shared" si="20"/>
        <v>0</v>
      </c>
      <c r="N107" s="161">
        <v>2.97E-3</v>
      </c>
      <c r="O107" s="161">
        <f t="shared" si="21"/>
        <v>2.97E-3</v>
      </c>
      <c r="P107" s="161">
        <v>0</v>
      </c>
      <c r="Q107" s="161">
        <f t="shared" si="22"/>
        <v>0</v>
      </c>
      <c r="R107" s="161"/>
      <c r="S107" s="161"/>
      <c r="T107" s="162">
        <v>0.433</v>
      </c>
      <c r="U107" s="161">
        <f t="shared" si="23"/>
        <v>0.43</v>
      </c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140</v>
      </c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5">
      <c r="A108" s="152">
        <v>57</v>
      </c>
      <c r="B108" s="158" t="s">
        <v>280</v>
      </c>
      <c r="C108" s="193" t="s">
        <v>281</v>
      </c>
      <c r="D108" s="160" t="s">
        <v>153</v>
      </c>
      <c r="E108" s="167">
        <v>9</v>
      </c>
      <c r="F108" s="170">
        <f t="shared" si="16"/>
        <v>0</v>
      </c>
      <c r="G108" s="171">
        <f t="shared" si="17"/>
        <v>0</v>
      </c>
      <c r="H108" s="171"/>
      <c r="I108" s="171">
        <f t="shared" si="18"/>
        <v>0</v>
      </c>
      <c r="J108" s="171"/>
      <c r="K108" s="171">
        <f t="shared" si="19"/>
        <v>0</v>
      </c>
      <c r="L108" s="171">
        <v>0</v>
      </c>
      <c r="M108" s="171">
        <f t="shared" si="20"/>
        <v>0</v>
      </c>
      <c r="N108" s="161">
        <v>0</v>
      </c>
      <c r="O108" s="161">
        <f t="shared" si="21"/>
        <v>0</v>
      </c>
      <c r="P108" s="161">
        <v>0</v>
      </c>
      <c r="Q108" s="161">
        <f t="shared" si="22"/>
        <v>0</v>
      </c>
      <c r="R108" s="161"/>
      <c r="S108" s="161"/>
      <c r="T108" s="162">
        <v>0.20699999999999999</v>
      </c>
      <c r="U108" s="161">
        <f t="shared" si="23"/>
        <v>1.86</v>
      </c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140</v>
      </c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5">
      <c r="A109" s="152">
        <v>58</v>
      </c>
      <c r="B109" s="158" t="s">
        <v>282</v>
      </c>
      <c r="C109" s="193" t="s">
        <v>283</v>
      </c>
      <c r="D109" s="160" t="s">
        <v>139</v>
      </c>
      <c r="E109" s="167">
        <v>90</v>
      </c>
      <c r="F109" s="170">
        <f t="shared" si="16"/>
        <v>0</v>
      </c>
      <c r="G109" s="171">
        <f t="shared" si="17"/>
        <v>0</v>
      </c>
      <c r="H109" s="171"/>
      <c r="I109" s="171">
        <f t="shared" si="18"/>
        <v>0</v>
      </c>
      <c r="J109" s="171"/>
      <c r="K109" s="171">
        <f t="shared" si="19"/>
        <v>0</v>
      </c>
      <c r="L109" s="171">
        <v>0</v>
      </c>
      <c r="M109" s="171">
        <f t="shared" si="20"/>
        <v>0</v>
      </c>
      <c r="N109" s="161">
        <v>0</v>
      </c>
      <c r="O109" s="161">
        <f t="shared" si="21"/>
        <v>0</v>
      </c>
      <c r="P109" s="161">
        <v>0</v>
      </c>
      <c r="Q109" s="161">
        <f t="shared" si="22"/>
        <v>0</v>
      </c>
      <c r="R109" s="161"/>
      <c r="S109" s="161"/>
      <c r="T109" s="162">
        <v>4.2000000000000003E-2</v>
      </c>
      <c r="U109" s="161">
        <f t="shared" si="23"/>
        <v>3.78</v>
      </c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140</v>
      </c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ht="20.399999999999999" outlineLevel="1" x14ac:dyDescent="0.25">
      <c r="A110" s="152">
        <v>59</v>
      </c>
      <c r="B110" s="158" t="s">
        <v>284</v>
      </c>
      <c r="C110" s="193" t="s">
        <v>285</v>
      </c>
      <c r="D110" s="160" t="s">
        <v>189</v>
      </c>
      <c r="E110" s="167">
        <v>1</v>
      </c>
      <c r="F110" s="170">
        <f t="shared" si="16"/>
        <v>0</v>
      </c>
      <c r="G110" s="171">
        <f t="shared" si="17"/>
        <v>0</v>
      </c>
      <c r="H110" s="171"/>
      <c r="I110" s="171">
        <f t="shared" si="18"/>
        <v>0</v>
      </c>
      <c r="J110" s="171"/>
      <c r="K110" s="171">
        <f t="shared" si="19"/>
        <v>0</v>
      </c>
      <c r="L110" s="171">
        <v>0</v>
      </c>
      <c r="M110" s="171">
        <f t="shared" si="20"/>
        <v>0</v>
      </c>
      <c r="N110" s="161">
        <v>0</v>
      </c>
      <c r="O110" s="161">
        <f t="shared" si="21"/>
        <v>0</v>
      </c>
      <c r="P110" s="161">
        <v>0.11700000000000001</v>
      </c>
      <c r="Q110" s="161">
        <f t="shared" si="22"/>
        <v>0.11700000000000001</v>
      </c>
      <c r="R110" s="161"/>
      <c r="S110" s="161"/>
      <c r="T110" s="162">
        <v>1.3720000000000001</v>
      </c>
      <c r="U110" s="161">
        <f t="shared" si="23"/>
        <v>1.37</v>
      </c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140</v>
      </c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outlineLevel="1" x14ac:dyDescent="0.25">
      <c r="A111" s="152">
        <v>60</v>
      </c>
      <c r="B111" s="158" t="s">
        <v>286</v>
      </c>
      <c r="C111" s="193" t="s">
        <v>287</v>
      </c>
      <c r="D111" s="160" t="s">
        <v>139</v>
      </c>
      <c r="E111" s="167">
        <v>90</v>
      </c>
      <c r="F111" s="170">
        <f t="shared" si="16"/>
        <v>0</v>
      </c>
      <c r="G111" s="171">
        <f t="shared" si="17"/>
        <v>0</v>
      </c>
      <c r="H111" s="171"/>
      <c r="I111" s="171">
        <f t="shared" si="18"/>
        <v>0</v>
      </c>
      <c r="J111" s="171"/>
      <c r="K111" s="171">
        <f t="shared" si="19"/>
        <v>0</v>
      </c>
      <c r="L111" s="171">
        <v>0</v>
      </c>
      <c r="M111" s="171">
        <f t="shared" si="20"/>
        <v>0</v>
      </c>
      <c r="N111" s="161">
        <v>1.0000000000000001E-5</v>
      </c>
      <c r="O111" s="161">
        <f t="shared" si="21"/>
        <v>8.9999999999999998E-4</v>
      </c>
      <c r="P111" s="161">
        <v>0</v>
      </c>
      <c r="Q111" s="161">
        <f t="shared" si="22"/>
        <v>0</v>
      </c>
      <c r="R111" s="161"/>
      <c r="S111" s="161"/>
      <c r="T111" s="162">
        <v>6.2E-2</v>
      </c>
      <c r="U111" s="161">
        <f t="shared" si="23"/>
        <v>5.58</v>
      </c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 t="s">
        <v>140</v>
      </c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5">
      <c r="A112" s="152">
        <v>61</v>
      </c>
      <c r="B112" s="158" t="s">
        <v>288</v>
      </c>
      <c r="C112" s="193" t="s">
        <v>289</v>
      </c>
      <c r="D112" s="160" t="s">
        <v>214</v>
      </c>
      <c r="E112" s="167">
        <v>15</v>
      </c>
      <c r="F112" s="170">
        <f t="shared" si="16"/>
        <v>0</v>
      </c>
      <c r="G112" s="171">
        <f t="shared" si="17"/>
        <v>0</v>
      </c>
      <c r="H112" s="171"/>
      <c r="I112" s="171">
        <f t="shared" si="18"/>
        <v>0</v>
      </c>
      <c r="J112" s="171"/>
      <c r="K112" s="171">
        <f t="shared" si="19"/>
        <v>0</v>
      </c>
      <c r="L112" s="171">
        <v>0</v>
      </c>
      <c r="M112" s="171">
        <f t="shared" si="20"/>
        <v>0</v>
      </c>
      <c r="N112" s="161">
        <v>0</v>
      </c>
      <c r="O112" s="161">
        <f t="shared" si="21"/>
        <v>0</v>
      </c>
      <c r="P112" s="161">
        <v>0</v>
      </c>
      <c r="Q112" s="161">
        <f t="shared" si="22"/>
        <v>0</v>
      </c>
      <c r="R112" s="161"/>
      <c r="S112" s="161"/>
      <c r="T112" s="162">
        <v>350</v>
      </c>
      <c r="U112" s="161">
        <f t="shared" si="23"/>
        <v>5250</v>
      </c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140</v>
      </c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5">
      <c r="A113" s="152">
        <v>62</v>
      </c>
      <c r="B113" s="158" t="s">
        <v>290</v>
      </c>
      <c r="C113" s="193" t="s">
        <v>291</v>
      </c>
      <c r="D113" s="160" t="s">
        <v>0</v>
      </c>
      <c r="E113" s="167">
        <v>770.8</v>
      </c>
      <c r="F113" s="170">
        <f t="shared" si="16"/>
        <v>0</v>
      </c>
      <c r="G113" s="171">
        <f t="shared" si="17"/>
        <v>0</v>
      </c>
      <c r="H113" s="171"/>
      <c r="I113" s="171">
        <f t="shared" si="18"/>
        <v>0</v>
      </c>
      <c r="J113" s="171"/>
      <c r="K113" s="171">
        <f t="shared" si="19"/>
        <v>0</v>
      </c>
      <c r="L113" s="171">
        <v>0</v>
      </c>
      <c r="M113" s="171">
        <f t="shared" si="20"/>
        <v>0</v>
      </c>
      <c r="N113" s="161">
        <v>0</v>
      </c>
      <c r="O113" s="161">
        <f t="shared" si="21"/>
        <v>0</v>
      </c>
      <c r="P113" s="161">
        <v>0</v>
      </c>
      <c r="Q113" s="161">
        <f t="shared" si="22"/>
        <v>0</v>
      </c>
      <c r="R113" s="161"/>
      <c r="S113" s="161"/>
      <c r="T113" s="162">
        <v>0</v>
      </c>
      <c r="U113" s="161">
        <f t="shared" si="23"/>
        <v>0</v>
      </c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140</v>
      </c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5">
      <c r="A114" s="152">
        <v>63</v>
      </c>
      <c r="B114" s="158" t="s">
        <v>292</v>
      </c>
      <c r="C114" s="193" t="s">
        <v>293</v>
      </c>
      <c r="D114" s="160" t="s">
        <v>0</v>
      </c>
      <c r="E114" s="167">
        <v>770.8</v>
      </c>
      <c r="F114" s="170">
        <f t="shared" si="16"/>
        <v>0</v>
      </c>
      <c r="G114" s="171">
        <f t="shared" si="17"/>
        <v>0</v>
      </c>
      <c r="H114" s="171"/>
      <c r="I114" s="171">
        <f t="shared" si="18"/>
        <v>0</v>
      </c>
      <c r="J114" s="171"/>
      <c r="K114" s="171">
        <f t="shared" si="19"/>
        <v>0</v>
      </c>
      <c r="L114" s="171">
        <v>0</v>
      </c>
      <c r="M114" s="171">
        <f t="shared" si="20"/>
        <v>0</v>
      </c>
      <c r="N114" s="161">
        <v>0</v>
      </c>
      <c r="O114" s="161">
        <f t="shared" si="21"/>
        <v>0</v>
      </c>
      <c r="P114" s="161">
        <v>0</v>
      </c>
      <c r="Q114" s="161">
        <f t="shared" si="22"/>
        <v>0</v>
      </c>
      <c r="R114" s="161"/>
      <c r="S114" s="161"/>
      <c r="T114" s="162">
        <v>0</v>
      </c>
      <c r="U114" s="161">
        <f t="shared" si="23"/>
        <v>0</v>
      </c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140</v>
      </c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x14ac:dyDescent="0.25">
      <c r="A115" s="153" t="s">
        <v>129</v>
      </c>
      <c r="B115" s="159" t="s">
        <v>84</v>
      </c>
      <c r="C115" s="195" t="s">
        <v>85</v>
      </c>
      <c r="D115" s="164"/>
      <c r="E115" s="169"/>
      <c r="F115" s="172"/>
      <c r="G115" s="172">
        <f>SUMIF(AE116:AE123,"&lt;&gt;NOR",G116:G123)</f>
        <v>0</v>
      </c>
      <c r="H115" s="172"/>
      <c r="I115" s="172">
        <f>SUM(I116:I123)</f>
        <v>0</v>
      </c>
      <c r="J115" s="172"/>
      <c r="K115" s="172">
        <f>SUM(K116:K123)</f>
        <v>0</v>
      </c>
      <c r="L115" s="172"/>
      <c r="M115" s="172">
        <f>SUM(M116:M123)</f>
        <v>0</v>
      </c>
      <c r="N115" s="165"/>
      <c r="O115" s="165">
        <f>SUM(O116:O123)</f>
        <v>0.12787999999999999</v>
      </c>
      <c r="P115" s="165"/>
      <c r="Q115" s="165">
        <f>SUM(Q116:Q123)</f>
        <v>0.55086000000000002</v>
      </c>
      <c r="R115" s="165"/>
      <c r="S115" s="165"/>
      <c r="T115" s="166"/>
      <c r="U115" s="165">
        <f>SUM(U116:U123)</f>
        <v>15.629999999999999</v>
      </c>
      <c r="AE115" t="s">
        <v>130</v>
      </c>
    </row>
    <row r="116" spans="1:60" outlineLevel="1" x14ac:dyDescent="0.25">
      <c r="A116" s="152">
        <v>64</v>
      </c>
      <c r="B116" s="158" t="s">
        <v>294</v>
      </c>
      <c r="C116" s="193" t="s">
        <v>295</v>
      </c>
      <c r="D116" s="160" t="s">
        <v>153</v>
      </c>
      <c r="E116" s="167">
        <v>4</v>
      </c>
      <c r="F116" s="170">
        <f t="shared" ref="F116:F123" si="24">H116+J116</f>
        <v>0</v>
      </c>
      <c r="G116" s="171">
        <f t="shared" ref="G116:G123" si="25">ROUND(E116*F116,2)</f>
        <v>0</v>
      </c>
      <c r="H116" s="171"/>
      <c r="I116" s="171">
        <f t="shared" ref="I116:I123" si="26">ROUND(E116*H116,2)</f>
        <v>0</v>
      </c>
      <c r="J116" s="171"/>
      <c r="K116" s="171">
        <f t="shared" ref="K116:K123" si="27">ROUND(E116*J116,2)</f>
        <v>0</v>
      </c>
      <c r="L116" s="171">
        <v>0</v>
      </c>
      <c r="M116" s="171">
        <f t="shared" ref="M116:M123" si="28">G116*(1+L116/100)</f>
        <v>0</v>
      </c>
      <c r="N116" s="161">
        <v>0</v>
      </c>
      <c r="O116" s="161">
        <f t="shared" ref="O116:O123" si="29">ROUND(E116*N116,5)</f>
        <v>0</v>
      </c>
      <c r="P116" s="161">
        <v>3.1870000000000002E-2</v>
      </c>
      <c r="Q116" s="161">
        <f t="shared" ref="Q116:Q123" si="30">ROUND(E116*P116,5)</f>
        <v>0.12748000000000001</v>
      </c>
      <c r="R116" s="161"/>
      <c r="S116" s="161"/>
      <c r="T116" s="162">
        <v>0.89376</v>
      </c>
      <c r="U116" s="161">
        <f t="shared" ref="U116:U123" si="31">ROUND(E116*T116,2)</f>
        <v>3.58</v>
      </c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134</v>
      </c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outlineLevel="1" x14ac:dyDescent="0.25">
      <c r="A117" s="152">
        <v>65</v>
      </c>
      <c r="B117" s="158" t="s">
        <v>296</v>
      </c>
      <c r="C117" s="193" t="s">
        <v>297</v>
      </c>
      <c r="D117" s="160" t="s">
        <v>153</v>
      </c>
      <c r="E117" s="167">
        <v>2</v>
      </c>
      <c r="F117" s="170">
        <f t="shared" si="24"/>
        <v>0</v>
      </c>
      <c r="G117" s="171">
        <f t="shared" si="25"/>
        <v>0</v>
      </c>
      <c r="H117" s="171"/>
      <c r="I117" s="171">
        <f t="shared" si="26"/>
        <v>0</v>
      </c>
      <c r="J117" s="171"/>
      <c r="K117" s="171">
        <f t="shared" si="27"/>
        <v>0</v>
      </c>
      <c r="L117" s="171">
        <v>0</v>
      </c>
      <c r="M117" s="171">
        <f t="shared" si="28"/>
        <v>0</v>
      </c>
      <c r="N117" s="161">
        <v>0</v>
      </c>
      <c r="O117" s="161">
        <f t="shared" si="29"/>
        <v>0</v>
      </c>
      <c r="P117" s="161">
        <v>1.933E-2</v>
      </c>
      <c r="Q117" s="161">
        <f t="shared" si="30"/>
        <v>3.866E-2</v>
      </c>
      <c r="R117" s="161"/>
      <c r="S117" s="161"/>
      <c r="T117" s="162">
        <v>0.64383000000000001</v>
      </c>
      <c r="U117" s="161">
        <f t="shared" si="31"/>
        <v>1.29</v>
      </c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134</v>
      </c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1" x14ac:dyDescent="0.25">
      <c r="A118" s="152">
        <v>66</v>
      </c>
      <c r="B118" s="158" t="s">
        <v>298</v>
      </c>
      <c r="C118" s="193" t="s">
        <v>299</v>
      </c>
      <c r="D118" s="160" t="s">
        <v>153</v>
      </c>
      <c r="E118" s="167">
        <v>1</v>
      </c>
      <c r="F118" s="170">
        <f t="shared" si="24"/>
        <v>0</v>
      </c>
      <c r="G118" s="171">
        <f t="shared" si="25"/>
        <v>0</v>
      </c>
      <c r="H118" s="171"/>
      <c r="I118" s="171">
        <f t="shared" si="26"/>
        <v>0</v>
      </c>
      <c r="J118" s="171"/>
      <c r="K118" s="171">
        <f t="shared" si="27"/>
        <v>0</v>
      </c>
      <c r="L118" s="171">
        <v>0</v>
      </c>
      <c r="M118" s="171">
        <f t="shared" si="28"/>
        <v>0</v>
      </c>
      <c r="N118" s="161">
        <v>9.5E-4</v>
      </c>
      <c r="O118" s="161">
        <f t="shared" si="29"/>
        <v>9.5E-4</v>
      </c>
      <c r="P118" s="161">
        <v>0.38472000000000001</v>
      </c>
      <c r="Q118" s="161">
        <f t="shared" si="30"/>
        <v>0.38472000000000001</v>
      </c>
      <c r="R118" s="161"/>
      <c r="S118" s="161"/>
      <c r="T118" s="162">
        <v>2.7669800000000002</v>
      </c>
      <c r="U118" s="161">
        <f t="shared" si="31"/>
        <v>2.77</v>
      </c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134</v>
      </c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ht="20.399999999999999" outlineLevel="1" x14ac:dyDescent="0.25">
      <c r="A119" s="152">
        <v>67</v>
      </c>
      <c r="B119" s="158" t="s">
        <v>300</v>
      </c>
      <c r="C119" s="193" t="s">
        <v>301</v>
      </c>
      <c r="D119" s="160" t="s">
        <v>189</v>
      </c>
      <c r="E119" s="167">
        <v>2</v>
      </c>
      <c r="F119" s="170">
        <f t="shared" si="24"/>
        <v>0</v>
      </c>
      <c r="G119" s="171">
        <f t="shared" si="25"/>
        <v>0</v>
      </c>
      <c r="H119" s="171"/>
      <c r="I119" s="171">
        <f t="shared" si="26"/>
        <v>0</v>
      </c>
      <c r="J119" s="171"/>
      <c r="K119" s="171">
        <f t="shared" si="27"/>
        <v>0</v>
      </c>
      <c r="L119" s="171">
        <v>0</v>
      </c>
      <c r="M119" s="171">
        <f t="shared" si="28"/>
        <v>0</v>
      </c>
      <c r="N119" s="161">
        <v>1.421E-2</v>
      </c>
      <c r="O119" s="161">
        <f t="shared" si="29"/>
        <v>2.8420000000000001E-2</v>
      </c>
      <c r="P119" s="161">
        <v>0</v>
      </c>
      <c r="Q119" s="161">
        <f t="shared" si="30"/>
        <v>0</v>
      </c>
      <c r="R119" s="161"/>
      <c r="S119" s="161"/>
      <c r="T119" s="162">
        <v>1.1890000000000001</v>
      </c>
      <c r="U119" s="161">
        <f t="shared" si="31"/>
        <v>2.38</v>
      </c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140</v>
      </c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20.399999999999999" outlineLevel="1" x14ac:dyDescent="0.25">
      <c r="A120" s="152">
        <v>68</v>
      </c>
      <c r="B120" s="158" t="s">
        <v>302</v>
      </c>
      <c r="C120" s="193" t="s">
        <v>303</v>
      </c>
      <c r="D120" s="160" t="s">
        <v>189</v>
      </c>
      <c r="E120" s="167">
        <v>2</v>
      </c>
      <c r="F120" s="170">
        <f t="shared" si="24"/>
        <v>0</v>
      </c>
      <c r="G120" s="171">
        <f t="shared" si="25"/>
        <v>0</v>
      </c>
      <c r="H120" s="171"/>
      <c r="I120" s="171">
        <f t="shared" si="26"/>
        <v>0</v>
      </c>
      <c r="J120" s="171"/>
      <c r="K120" s="171">
        <f t="shared" si="27"/>
        <v>0</v>
      </c>
      <c r="L120" s="171">
        <v>0</v>
      </c>
      <c r="M120" s="171">
        <f t="shared" si="28"/>
        <v>0</v>
      </c>
      <c r="N120" s="161">
        <v>1.3769999999999999E-2</v>
      </c>
      <c r="O120" s="161">
        <f t="shared" si="29"/>
        <v>2.7539999999999999E-2</v>
      </c>
      <c r="P120" s="161">
        <v>0</v>
      </c>
      <c r="Q120" s="161">
        <f t="shared" si="30"/>
        <v>0</v>
      </c>
      <c r="R120" s="161"/>
      <c r="S120" s="161"/>
      <c r="T120" s="162">
        <v>0.97299999999999998</v>
      </c>
      <c r="U120" s="161">
        <f t="shared" si="31"/>
        <v>1.95</v>
      </c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140</v>
      </c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ht="20.399999999999999" outlineLevel="1" x14ac:dyDescent="0.25">
      <c r="A121" s="152">
        <v>69</v>
      </c>
      <c r="B121" s="158" t="s">
        <v>304</v>
      </c>
      <c r="C121" s="193" t="s">
        <v>305</v>
      </c>
      <c r="D121" s="160" t="s">
        <v>189</v>
      </c>
      <c r="E121" s="167">
        <v>1</v>
      </c>
      <c r="F121" s="170">
        <f t="shared" si="24"/>
        <v>0</v>
      </c>
      <c r="G121" s="171">
        <f t="shared" si="25"/>
        <v>0</v>
      </c>
      <c r="H121" s="171"/>
      <c r="I121" s="171">
        <f t="shared" si="26"/>
        <v>0</v>
      </c>
      <c r="J121" s="171"/>
      <c r="K121" s="171">
        <f t="shared" si="27"/>
        <v>0</v>
      </c>
      <c r="L121" s="171">
        <v>0</v>
      </c>
      <c r="M121" s="171">
        <f t="shared" si="28"/>
        <v>0</v>
      </c>
      <c r="N121" s="161">
        <v>1.7000000000000001E-4</v>
      </c>
      <c r="O121" s="161">
        <f t="shared" si="29"/>
        <v>1.7000000000000001E-4</v>
      </c>
      <c r="P121" s="161">
        <v>0</v>
      </c>
      <c r="Q121" s="161">
        <f t="shared" si="30"/>
        <v>0</v>
      </c>
      <c r="R121" s="161"/>
      <c r="S121" s="161"/>
      <c r="T121" s="162">
        <v>2.9</v>
      </c>
      <c r="U121" s="161">
        <f t="shared" si="31"/>
        <v>2.9</v>
      </c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 t="s">
        <v>140</v>
      </c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ht="20.399999999999999" outlineLevel="1" x14ac:dyDescent="0.25">
      <c r="A122" s="152">
        <v>70</v>
      </c>
      <c r="B122" s="158" t="s">
        <v>306</v>
      </c>
      <c r="C122" s="193" t="s">
        <v>307</v>
      </c>
      <c r="D122" s="160" t="s">
        <v>308</v>
      </c>
      <c r="E122" s="167">
        <v>2</v>
      </c>
      <c r="F122" s="170">
        <f t="shared" si="24"/>
        <v>0</v>
      </c>
      <c r="G122" s="171">
        <f t="shared" si="25"/>
        <v>0</v>
      </c>
      <c r="H122" s="171"/>
      <c r="I122" s="171">
        <f t="shared" si="26"/>
        <v>0</v>
      </c>
      <c r="J122" s="171"/>
      <c r="K122" s="171">
        <f t="shared" si="27"/>
        <v>0</v>
      </c>
      <c r="L122" s="171">
        <v>0</v>
      </c>
      <c r="M122" s="171">
        <f t="shared" si="28"/>
        <v>0</v>
      </c>
      <c r="N122" s="161">
        <v>3.5400000000000001E-2</v>
      </c>
      <c r="O122" s="161">
        <f t="shared" si="29"/>
        <v>7.0800000000000002E-2</v>
      </c>
      <c r="P122" s="161">
        <v>0</v>
      </c>
      <c r="Q122" s="161">
        <f t="shared" si="30"/>
        <v>0</v>
      </c>
      <c r="R122" s="161"/>
      <c r="S122" s="161"/>
      <c r="T122" s="162">
        <v>0</v>
      </c>
      <c r="U122" s="161">
        <f t="shared" si="31"/>
        <v>0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309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5">
      <c r="A123" s="152">
        <v>71</v>
      </c>
      <c r="B123" s="158" t="s">
        <v>310</v>
      </c>
      <c r="C123" s="193" t="s">
        <v>311</v>
      </c>
      <c r="D123" s="160" t="s">
        <v>224</v>
      </c>
      <c r="E123" s="167">
        <v>0.5</v>
      </c>
      <c r="F123" s="170">
        <f t="shared" si="24"/>
        <v>0</v>
      </c>
      <c r="G123" s="171">
        <f t="shared" si="25"/>
        <v>0</v>
      </c>
      <c r="H123" s="171"/>
      <c r="I123" s="171">
        <f t="shared" si="26"/>
        <v>0</v>
      </c>
      <c r="J123" s="171"/>
      <c r="K123" s="171">
        <f t="shared" si="27"/>
        <v>0</v>
      </c>
      <c r="L123" s="171">
        <v>0</v>
      </c>
      <c r="M123" s="171">
        <f t="shared" si="28"/>
        <v>0</v>
      </c>
      <c r="N123" s="161">
        <v>0</v>
      </c>
      <c r="O123" s="161">
        <f t="shared" si="29"/>
        <v>0</v>
      </c>
      <c r="P123" s="161">
        <v>0</v>
      </c>
      <c r="Q123" s="161">
        <f t="shared" si="30"/>
        <v>0</v>
      </c>
      <c r="R123" s="161"/>
      <c r="S123" s="161"/>
      <c r="T123" s="162">
        <v>1.5169999999999999</v>
      </c>
      <c r="U123" s="161">
        <f t="shared" si="31"/>
        <v>0.76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140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x14ac:dyDescent="0.25">
      <c r="A124" s="153" t="s">
        <v>129</v>
      </c>
      <c r="B124" s="159" t="s">
        <v>86</v>
      </c>
      <c r="C124" s="195" t="s">
        <v>87</v>
      </c>
      <c r="D124" s="164"/>
      <c r="E124" s="169"/>
      <c r="F124" s="172"/>
      <c r="G124" s="172">
        <f>SUMIF(AE125:AE134,"&lt;&gt;NOR",G125:G134)</f>
        <v>0</v>
      </c>
      <c r="H124" s="172"/>
      <c r="I124" s="172">
        <f>SUM(I125:I134)</f>
        <v>0</v>
      </c>
      <c r="J124" s="172"/>
      <c r="K124" s="172">
        <f>SUM(K125:K134)</f>
        <v>0</v>
      </c>
      <c r="L124" s="172"/>
      <c r="M124" s="172">
        <f>SUM(M125:M134)</f>
        <v>0</v>
      </c>
      <c r="N124" s="165"/>
      <c r="O124" s="165">
        <f>SUM(O125:O134)</f>
        <v>1.4339999999999999E-2</v>
      </c>
      <c r="P124" s="165"/>
      <c r="Q124" s="165">
        <f>SUM(Q125:Q134)</f>
        <v>0</v>
      </c>
      <c r="R124" s="165"/>
      <c r="S124" s="165"/>
      <c r="T124" s="166"/>
      <c r="U124" s="165">
        <f>SUM(U125:U134)</f>
        <v>5255.85</v>
      </c>
      <c r="AE124" t="s">
        <v>130</v>
      </c>
    </row>
    <row r="125" spans="1:60" ht="20.399999999999999" outlineLevel="1" x14ac:dyDescent="0.25">
      <c r="A125" s="152">
        <v>72</v>
      </c>
      <c r="B125" s="158" t="s">
        <v>312</v>
      </c>
      <c r="C125" s="193" t="s">
        <v>313</v>
      </c>
      <c r="D125" s="160" t="s">
        <v>153</v>
      </c>
      <c r="E125" s="167">
        <v>1</v>
      </c>
      <c r="F125" s="170">
        <f t="shared" ref="F125:F134" si="32">H125+J125</f>
        <v>0</v>
      </c>
      <c r="G125" s="171">
        <f t="shared" ref="G125:G134" si="33">ROUND(E125*F125,2)</f>
        <v>0</v>
      </c>
      <c r="H125" s="171"/>
      <c r="I125" s="171">
        <f t="shared" ref="I125:I134" si="34">ROUND(E125*H125,2)</f>
        <v>0</v>
      </c>
      <c r="J125" s="171"/>
      <c r="K125" s="171">
        <f t="shared" ref="K125:K134" si="35">ROUND(E125*J125,2)</f>
        <v>0</v>
      </c>
      <c r="L125" s="171">
        <v>0</v>
      </c>
      <c r="M125" s="171">
        <f t="shared" ref="M125:M134" si="36">G125*(1+L125/100)</f>
        <v>0</v>
      </c>
      <c r="N125" s="161">
        <v>6.4000000000000003E-3</v>
      </c>
      <c r="O125" s="161">
        <f t="shared" ref="O125:O134" si="37">ROUND(E125*N125,5)</f>
        <v>6.4000000000000003E-3</v>
      </c>
      <c r="P125" s="161">
        <v>0</v>
      </c>
      <c r="Q125" s="161">
        <f t="shared" ref="Q125:Q134" si="38">ROUND(E125*P125,5)</f>
        <v>0</v>
      </c>
      <c r="R125" s="161"/>
      <c r="S125" s="161"/>
      <c r="T125" s="162">
        <v>0</v>
      </c>
      <c r="U125" s="161">
        <f t="shared" ref="U125:U134" si="39">ROUND(E125*T125,2)</f>
        <v>0</v>
      </c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309</v>
      </c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ht="20.399999999999999" outlineLevel="1" x14ac:dyDescent="0.25">
      <c r="A126" s="152">
        <v>73</v>
      </c>
      <c r="B126" s="158" t="s">
        <v>314</v>
      </c>
      <c r="C126" s="193" t="s">
        <v>315</v>
      </c>
      <c r="D126" s="160" t="s">
        <v>153</v>
      </c>
      <c r="E126" s="167">
        <v>1</v>
      </c>
      <c r="F126" s="170">
        <f t="shared" si="32"/>
        <v>0</v>
      </c>
      <c r="G126" s="171">
        <f t="shared" si="33"/>
        <v>0</v>
      </c>
      <c r="H126" s="171"/>
      <c r="I126" s="171">
        <f t="shared" si="34"/>
        <v>0</v>
      </c>
      <c r="J126" s="171"/>
      <c r="K126" s="171">
        <f t="shared" si="35"/>
        <v>0</v>
      </c>
      <c r="L126" s="171">
        <v>0</v>
      </c>
      <c r="M126" s="171">
        <f t="shared" si="36"/>
        <v>0</v>
      </c>
      <c r="N126" s="161">
        <v>4.4000000000000002E-4</v>
      </c>
      <c r="O126" s="161">
        <f t="shared" si="37"/>
        <v>4.4000000000000002E-4</v>
      </c>
      <c r="P126" s="161">
        <v>0</v>
      </c>
      <c r="Q126" s="161">
        <f t="shared" si="38"/>
        <v>0</v>
      </c>
      <c r="R126" s="161"/>
      <c r="S126" s="161"/>
      <c r="T126" s="162">
        <v>0</v>
      </c>
      <c r="U126" s="161">
        <f t="shared" si="39"/>
        <v>0</v>
      </c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309</v>
      </c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1" x14ac:dyDescent="0.25">
      <c r="A127" s="152">
        <v>74</v>
      </c>
      <c r="B127" s="158" t="s">
        <v>316</v>
      </c>
      <c r="C127" s="193" t="s">
        <v>317</v>
      </c>
      <c r="D127" s="160" t="s">
        <v>153</v>
      </c>
      <c r="E127" s="167">
        <v>5</v>
      </c>
      <c r="F127" s="170">
        <f t="shared" si="32"/>
        <v>0</v>
      </c>
      <c r="G127" s="171">
        <f t="shared" si="33"/>
        <v>0</v>
      </c>
      <c r="H127" s="171"/>
      <c r="I127" s="171">
        <f t="shared" si="34"/>
        <v>0</v>
      </c>
      <c r="J127" s="171"/>
      <c r="K127" s="171">
        <f t="shared" si="35"/>
        <v>0</v>
      </c>
      <c r="L127" s="171">
        <v>0</v>
      </c>
      <c r="M127" s="171">
        <f t="shared" si="36"/>
        <v>0</v>
      </c>
      <c r="N127" s="161">
        <v>2.0000000000000001E-4</v>
      </c>
      <c r="O127" s="161">
        <f t="shared" si="37"/>
        <v>1E-3</v>
      </c>
      <c r="P127" s="161">
        <v>0</v>
      </c>
      <c r="Q127" s="161">
        <f t="shared" si="38"/>
        <v>0</v>
      </c>
      <c r="R127" s="161"/>
      <c r="S127" s="161"/>
      <c r="T127" s="162">
        <v>0</v>
      </c>
      <c r="U127" s="161">
        <f t="shared" si="39"/>
        <v>0</v>
      </c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309</v>
      </c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ht="20.399999999999999" outlineLevel="1" x14ac:dyDescent="0.25">
      <c r="A128" s="152">
        <v>75</v>
      </c>
      <c r="B128" s="158" t="s">
        <v>318</v>
      </c>
      <c r="C128" s="193" t="s">
        <v>319</v>
      </c>
      <c r="D128" s="160" t="s">
        <v>139</v>
      </c>
      <c r="E128" s="167">
        <v>4</v>
      </c>
      <c r="F128" s="170">
        <f t="shared" si="32"/>
        <v>0</v>
      </c>
      <c r="G128" s="171">
        <f t="shared" si="33"/>
        <v>0</v>
      </c>
      <c r="H128" s="171"/>
      <c r="I128" s="171">
        <f t="shared" si="34"/>
        <v>0</v>
      </c>
      <c r="J128" s="171"/>
      <c r="K128" s="171">
        <f t="shared" si="35"/>
        <v>0</v>
      </c>
      <c r="L128" s="171">
        <v>0</v>
      </c>
      <c r="M128" s="171">
        <f t="shared" si="36"/>
        <v>0</v>
      </c>
      <c r="N128" s="161">
        <v>4.0999999999999999E-4</v>
      </c>
      <c r="O128" s="161">
        <f t="shared" si="37"/>
        <v>1.64E-3</v>
      </c>
      <c r="P128" s="161">
        <v>0</v>
      </c>
      <c r="Q128" s="161">
        <f t="shared" si="38"/>
        <v>0</v>
      </c>
      <c r="R128" s="161"/>
      <c r="S128" s="161"/>
      <c r="T128" s="162">
        <v>0.123</v>
      </c>
      <c r="U128" s="161">
        <f t="shared" si="39"/>
        <v>0.49</v>
      </c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 t="s">
        <v>140</v>
      </c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1" x14ac:dyDescent="0.25">
      <c r="A129" s="152">
        <v>76</v>
      </c>
      <c r="B129" s="158" t="s">
        <v>320</v>
      </c>
      <c r="C129" s="193" t="s">
        <v>321</v>
      </c>
      <c r="D129" s="160" t="s">
        <v>149</v>
      </c>
      <c r="E129" s="167">
        <v>3</v>
      </c>
      <c r="F129" s="170">
        <f t="shared" si="32"/>
        <v>0</v>
      </c>
      <c r="G129" s="171">
        <f t="shared" si="33"/>
        <v>0</v>
      </c>
      <c r="H129" s="171"/>
      <c r="I129" s="171">
        <f t="shared" si="34"/>
        <v>0</v>
      </c>
      <c r="J129" s="171"/>
      <c r="K129" s="171">
        <f t="shared" si="35"/>
        <v>0</v>
      </c>
      <c r="L129" s="171">
        <v>0</v>
      </c>
      <c r="M129" s="171">
        <f t="shared" si="36"/>
        <v>0</v>
      </c>
      <c r="N129" s="161">
        <v>4.2000000000000002E-4</v>
      </c>
      <c r="O129" s="161">
        <f t="shared" si="37"/>
        <v>1.2600000000000001E-3</v>
      </c>
      <c r="P129" s="161">
        <v>0</v>
      </c>
      <c r="Q129" s="161">
        <f t="shared" si="38"/>
        <v>0</v>
      </c>
      <c r="R129" s="161"/>
      <c r="S129" s="161"/>
      <c r="T129" s="162">
        <v>0.217</v>
      </c>
      <c r="U129" s="161">
        <f t="shared" si="39"/>
        <v>0.65</v>
      </c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 t="s">
        <v>140</v>
      </c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outlineLevel="1" x14ac:dyDescent="0.25">
      <c r="A130" s="152">
        <v>77</v>
      </c>
      <c r="B130" s="158" t="s">
        <v>322</v>
      </c>
      <c r="C130" s="193" t="s">
        <v>323</v>
      </c>
      <c r="D130" s="160" t="s">
        <v>139</v>
      </c>
      <c r="E130" s="167">
        <v>40</v>
      </c>
      <c r="F130" s="170">
        <f t="shared" si="32"/>
        <v>0</v>
      </c>
      <c r="G130" s="171">
        <f t="shared" si="33"/>
        <v>0</v>
      </c>
      <c r="H130" s="171"/>
      <c r="I130" s="171">
        <f t="shared" si="34"/>
        <v>0</v>
      </c>
      <c r="J130" s="171"/>
      <c r="K130" s="171">
        <f t="shared" si="35"/>
        <v>0</v>
      </c>
      <c r="L130" s="171">
        <v>0</v>
      </c>
      <c r="M130" s="171">
        <f t="shared" si="36"/>
        <v>0</v>
      </c>
      <c r="N130" s="161">
        <v>9.0000000000000006E-5</v>
      </c>
      <c r="O130" s="161">
        <f t="shared" si="37"/>
        <v>3.5999999999999999E-3</v>
      </c>
      <c r="P130" s="161">
        <v>0</v>
      </c>
      <c r="Q130" s="161">
        <f t="shared" si="38"/>
        <v>0</v>
      </c>
      <c r="R130" s="161"/>
      <c r="S130" s="161"/>
      <c r="T130" s="162">
        <v>0.11600000000000001</v>
      </c>
      <c r="U130" s="161">
        <f t="shared" si="39"/>
        <v>4.6399999999999997</v>
      </c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 t="s">
        <v>140</v>
      </c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</row>
    <row r="131" spans="1:60" outlineLevel="1" x14ac:dyDescent="0.25">
      <c r="A131" s="152">
        <v>78</v>
      </c>
      <c r="B131" s="158" t="s">
        <v>324</v>
      </c>
      <c r="C131" s="193" t="s">
        <v>325</v>
      </c>
      <c r="D131" s="160" t="s">
        <v>139</v>
      </c>
      <c r="E131" s="167">
        <v>4</v>
      </c>
      <c r="F131" s="170">
        <f t="shared" si="32"/>
        <v>0</v>
      </c>
      <c r="G131" s="171">
        <f t="shared" si="33"/>
        <v>0</v>
      </c>
      <c r="H131" s="171"/>
      <c r="I131" s="171">
        <f t="shared" si="34"/>
        <v>0</v>
      </c>
      <c r="J131" s="171"/>
      <c r="K131" s="171">
        <f t="shared" si="35"/>
        <v>0</v>
      </c>
      <c r="L131" s="171">
        <v>0</v>
      </c>
      <c r="M131" s="171">
        <f t="shared" si="36"/>
        <v>0</v>
      </c>
      <c r="N131" s="161">
        <v>0</v>
      </c>
      <c r="O131" s="161">
        <f t="shared" si="37"/>
        <v>0</v>
      </c>
      <c r="P131" s="161">
        <v>0</v>
      </c>
      <c r="Q131" s="161">
        <f t="shared" si="38"/>
        <v>0</v>
      </c>
      <c r="R131" s="161"/>
      <c r="S131" s="161"/>
      <c r="T131" s="162">
        <v>1.7999999999999999E-2</v>
      </c>
      <c r="U131" s="161">
        <f t="shared" si="39"/>
        <v>7.0000000000000007E-2</v>
      </c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 t="s">
        <v>140</v>
      </c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outlineLevel="1" x14ac:dyDescent="0.25">
      <c r="A132" s="152">
        <v>79</v>
      </c>
      <c r="B132" s="158" t="s">
        <v>326</v>
      </c>
      <c r="C132" s="193" t="s">
        <v>327</v>
      </c>
      <c r="D132" s="160" t="s">
        <v>214</v>
      </c>
      <c r="E132" s="167">
        <v>15</v>
      </c>
      <c r="F132" s="170">
        <f t="shared" si="32"/>
        <v>0</v>
      </c>
      <c r="G132" s="171">
        <f t="shared" si="33"/>
        <v>0</v>
      </c>
      <c r="H132" s="171"/>
      <c r="I132" s="171">
        <f t="shared" si="34"/>
        <v>0</v>
      </c>
      <c r="J132" s="171"/>
      <c r="K132" s="171">
        <f t="shared" si="35"/>
        <v>0</v>
      </c>
      <c r="L132" s="171">
        <v>0</v>
      </c>
      <c r="M132" s="171">
        <f t="shared" si="36"/>
        <v>0</v>
      </c>
      <c r="N132" s="161">
        <v>0</v>
      </c>
      <c r="O132" s="161">
        <f t="shared" si="37"/>
        <v>0</v>
      </c>
      <c r="P132" s="161">
        <v>0</v>
      </c>
      <c r="Q132" s="161">
        <f t="shared" si="38"/>
        <v>0</v>
      </c>
      <c r="R132" s="161"/>
      <c r="S132" s="161"/>
      <c r="T132" s="162">
        <v>350</v>
      </c>
      <c r="U132" s="161">
        <f t="shared" si="39"/>
        <v>5250</v>
      </c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 t="s">
        <v>140</v>
      </c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outlineLevel="1" x14ac:dyDescent="0.25">
      <c r="A133" s="152">
        <v>80</v>
      </c>
      <c r="B133" s="158" t="s">
        <v>328</v>
      </c>
      <c r="C133" s="193" t="s">
        <v>329</v>
      </c>
      <c r="D133" s="160" t="s">
        <v>0</v>
      </c>
      <c r="E133" s="167">
        <v>107.73</v>
      </c>
      <c r="F133" s="170">
        <f t="shared" si="32"/>
        <v>0</v>
      </c>
      <c r="G133" s="171">
        <f t="shared" si="33"/>
        <v>0</v>
      </c>
      <c r="H133" s="171"/>
      <c r="I133" s="171">
        <f t="shared" si="34"/>
        <v>0</v>
      </c>
      <c r="J133" s="171"/>
      <c r="K133" s="171">
        <f t="shared" si="35"/>
        <v>0</v>
      </c>
      <c r="L133" s="171">
        <v>0</v>
      </c>
      <c r="M133" s="171">
        <f t="shared" si="36"/>
        <v>0</v>
      </c>
      <c r="N133" s="161">
        <v>0</v>
      </c>
      <c r="O133" s="161">
        <f t="shared" si="37"/>
        <v>0</v>
      </c>
      <c r="P133" s="161">
        <v>0</v>
      </c>
      <c r="Q133" s="161">
        <f t="shared" si="38"/>
        <v>0</v>
      </c>
      <c r="R133" s="161"/>
      <c r="S133" s="161"/>
      <c r="T133" s="162">
        <v>0</v>
      </c>
      <c r="U133" s="161">
        <f t="shared" si="39"/>
        <v>0</v>
      </c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 t="s">
        <v>140</v>
      </c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</row>
    <row r="134" spans="1:60" outlineLevel="1" x14ac:dyDescent="0.25">
      <c r="A134" s="152">
        <v>81</v>
      </c>
      <c r="B134" s="158" t="s">
        <v>330</v>
      </c>
      <c r="C134" s="193" t="s">
        <v>331</v>
      </c>
      <c r="D134" s="160" t="s">
        <v>0</v>
      </c>
      <c r="E134" s="167">
        <v>107.73</v>
      </c>
      <c r="F134" s="170">
        <f t="shared" si="32"/>
        <v>0</v>
      </c>
      <c r="G134" s="171">
        <f t="shared" si="33"/>
        <v>0</v>
      </c>
      <c r="H134" s="171"/>
      <c r="I134" s="171">
        <f t="shared" si="34"/>
        <v>0</v>
      </c>
      <c r="J134" s="171"/>
      <c r="K134" s="171">
        <f t="shared" si="35"/>
        <v>0</v>
      </c>
      <c r="L134" s="171">
        <v>0</v>
      </c>
      <c r="M134" s="171">
        <f t="shared" si="36"/>
        <v>0</v>
      </c>
      <c r="N134" s="161">
        <v>0</v>
      </c>
      <c r="O134" s="161">
        <f t="shared" si="37"/>
        <v>0</v>
      </c>
      <c r="P134" s="161">
        <v>0</v>
      </c>
      <c r="Q134" s="161">
        <f t="shared" si="38"/>
        <v>0</v>
      </c>
      <c r="R134" s="161"/>
      <c r="S134" s="161"/>
      <c r="T134" s="162">
        <v>0</v>
      </c>
      <c r="U134" s="161">
        <f t="shared" si="39"/>
        <v>0</v>
      </c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 t="s">
        <v>140</v>
      </c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x14ac:dyDescent="0.25">
      <c r="A135" s="153" t="s">
        <v>129</v>
      </c>
      <c r="B135" s="159" t="s">
        <v>88</v>
      </c>
      <c r="C135" s="195" t="s">
        <v>89</v>
      </c>
      <c r="D135" s="164"/>
      <c r="E135" s="169"/>
      <c r="F135" s="172"/>
      <c r="G135" s="172">
        <f>SUMIF(AE136:AE137,"&lt;&gt;NOR",G136:G137)</f>
        <v>0</v>
      </c>
      <c r="H135" s="172"/>
      <c r="I135" s="172">
        <f>SUM(I136:I137)</f>
        <v>0</v>
      </c>
      <c r="J135" s="172"/>
      <c r="K135" s="172">
        <f>SUM(K136:K137)</f>
        <v>0</v>
      </c>
      <c r="L135" s="172"/>
      <c r="M135" s="172">
        <f>SUM(M136:M137)</f>
        <v>0</v>
      </c>
      <c r="N135" s="165"/>
      <c r="O135" s="165">
        <f>SUM(O136:O137)</f>
        <v>0</v>
      </c>
      <c r="P135" s="165"/>
      <c r="Q135" s="165">
        <f>SUM(Q136:Q137)</f>
        <v>1.0800000000000001E-2</v>
      </c>
      <c r="R135" s="165"/>
      <c r="S135" s="165"/>
      <c r="T135" s="166"/>
      <c r="U135" s="165">
        <f>SUM(U136:U137)</f>
        <v>10.72</v>
      </c>
      <c r="AE135" t="s">
        <v>130</v>
      </c>
    </row>
    <row r="136" spans="1:60" outlineLevel="1" x14ac:dyDescent="0.25">
      <c r="A136" s="152">
        <v>82</v>
      </c>
      <c r="B136" s="158" t="s">
        <v>332</v>
      </c>
      <c r="C136" s="193" t="s">
        <v>333</v>
      </c>
      <c r="D136" s="160" t="s">
        <v>153</v>
      </c>
      <c r="E136" s="167">
        <v>6</v>
      </c>
      <c r="F136" s="170">
        <f>H136+J136</f>
        <v>0</v>
      </c>
      <c r="G136" s="171">
        <f>ROUND(E136*F136,2)</f>
        <v>0</v>
      </c>
      <c r="H136" s="171"/>
      <c r="I136" s="171">
        <f>ROUND(E136*H136,2)</f>
        <v>0</v>
      </c>
      <c r="J136" s="171"/>
      <c r="K136" s="171">
        <f>ROUND(E136*J136,2)</f>
        <v>0</v>
      </c>
      <c r="L136" s="171">
        <v>0</v>
      </c>
      <c r="M136" s="171">
        <f>G136*(1+L136/100)</f>
        <v>0</v>
      </c>
      <c r="N136" s="161">
        <v>0</v>
      </c>
      <c r="O136" s="161">
        <f>ROUND(E136*N136,5)</f>
        <v>0</v>
      </c>
      <c r="P136" s="161">
        <v>1.8E-3</v>
      </c>
      <c r="Q136" s="161">
        <f>ROUND(E136*P136,5)</f>
        <v>1.0800000000000001E-2</v>
      </c>
      <c r="R136" s="161"/>
      <c r="S136" s="161"/>
      <c r="T136" s="162">
        <v>0.11</v>
      </c>
      <c r="U136" s="161">
        <f>ROUND(E136*T136,2)</f>
        <v>0.66</v>
      </c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 t="s">
        <v>140</v>
      </c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5">
      <c r="A137" s="152">
        <v>83</v>
      </c>
      <c r="B137" s="158" t="s">
        <v>334</v>
      </c>
      <c r="C137" s="193" t="s">
        <v>335</v>
      </c>
      <c r="D137" s="160" t="s">
        <v>153</v>
      </c>
      <c r="E137" s="167">
        <v>1</v>
      </c>
      <c r="F137" s="170">
        <f>H137+J137</f>
        <v>0</v>
      </c>
      <c r="G137" s="171">
        <f>ROUND(E137*F137,2)</f>
        <v>0</v>
      </c>
      <c r="H137" s="171"/>
      <c r="I137" s="171">
        <f>ROUND(E137*H137,2)</f>
        <v>0</v>
      </c>
      <c r="J137" s="171"/>
      <c r="K137" s="171">
        <f>ROUND(E137*J137,2)</f>
        <v>0</v>
      </c>
      <c r="L137" s="171">
        <v>0</v>
      </c>
      <c r="M137" s="171">
        <f>G137*(1+L137/100)</f>
        <v>0</v>
      </c>
      <c r="N137" s="161">
        <v>0</v>
      </c>
      <c r="O137" s="161">
        <f>ROUND(E137*N137,5)</f>
        <v>0</v>
      </c>
      <c r="P137" s="161">
        <v>0</v>
      </c>
      <c r="Q137" s="161">
        <f>ROUND(E137*P137,5)</f>
        <v>0</v>
      </c>
      <c r="R137" s="161"/>
      <c r="S137" s="161"/>
      <c r="T137" s="162">
        <v>10.057499999999999</v>
      </c>
      <c r="U137" s="161">
        <f>ROUND(E137*T137,2)</f>
        <v>10.06</v>
      </c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 t="s">
        <v>134</v>
      </c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x14ac:dyDescent="0.25">
      <c r="A138" s="153" t="s">
        <v>129</v>
      </c>
      <c r="B138" s="159" t="s">
        <v>90</v>
      </c>
      <c r="C138" s="195" t="s">
        <v>91</v>
      </c>
      <c r="D138" s="164"/>
      <c r="E138" s="169"/>
      <c r="F138" s="172"/>
      <c r="G138" s="172">
        <f>SUMIF(AE139:AE144,"&lt;&gt;NOR",G139:G144)</f>
        <v>0</v>
      </c>
      <c r="H138" s="172"/>
      <c r="I138" s="172">
        <f>SUM(I139:I144)</f>
        <v>0</v>
      </c>
      <c r="J138" s="172"/>
      <c r="K138" s="172">
        <f>SUM(K139:K144)</f>
        <v>0</v>
      </c>
      <c r="L138" s="172"/>
      <c r="M138" s="172">
        <f>SUM(M139:M144)</f>
        <v>0</v>
      </c>
      <c r="N138" s="165"/>
      <c r="O138" s="165">
        <f>SUM(O139:O144)</f>
        <v>0.14788000000000001</v>
      </c>
      <c r="P138" s="165"/>
      <c r="Q138" s="165">
        <f>SUM(Q139:Q144)</f>
        <v>0</v>
      </c>
      <c r="R138" s="165"/>
      <c r="S138" s="165"/>
      <c r="T138" s="166"/>
      <c r="U138" s="165">
        <f>SUM(U139:U144)</f>
        <v>33.26</v>
      </c>
      <c r="AE138" t="s">
        <v>130</v>
      </c>
    </row>
    <row r="139" spans="1:60" ht="20.399999999999999" outlineLevel="1" x14ac:dyDescent="0.25">
      <c r="A139" s="152">
        <v>84</v>
      </c>
      <c r="B139" s="158" t="s">
        <v>336</v>
      </c>
      <c r="C139" s="193" t="s">
        <v>337</v>
      </c>
      <c r="D139" s="160" t="s">
        <v>149</v>
      </c>
      <c r="E139" s="167">
        <v>21.76</v>
      </c>
      <c r="F139" s="170">
        <f>H139+J139</f>
        <v>0</v>
      </c>
      <c r="G139" s="171">
        <f>ROUND(E139*F139,2)</f>
        <v>0</v>
      </c>
      <c r="H139" s="171"/>
      <c r="I139" s="171">
        <f>ROUND(E139*H139,2)</f>
        <v>0</v>
      </c>
      <c r="J139" s="171"/>
      <c r="K139" s="171">
        <f>ROUND(E139*J139,2)</f>
        <v>0</v>
      </c>
      <c r="L139" s="171">
        <v>0</v>
      </c>
      <c r="M139" s="171">
        <f>G139*(1+L139/100)</f>
        <v>0</v>
      </c>
      <c r="N139" s="161">
        <v>3.29E-3</v>
      </c>
      <c r="O139" s="161">
        <f>ROUND(E139*N139,5)</f>
        <v>7.1590000000000001E-2</v>
      </c>
      <c r="P139" s="161">
        <v>0</v>
      </c>
      <c r="Q139" s="161">
        <f>ROUND(E139*P139,5)</f>
        <v>0</v>
      </c>
      <c r="R139" s="161"/>
      <c r="S139" s="161"/>
      <c r="T139" s="162">
        <v>1.1621600000000001</v>
      </c>
      <c r="U139" s="161">
        <f>ROUND(E139*T139,2)</f>
        <v>25.29</v>
      </c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 t="s">
        <v>134</v>
      </c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outlineLevel="1" x14ac:dyDescent="0.25">
      <c r="A140" s="152"/>
      <c r="B140" s="158"/>
      <c r="C140" s="194" t="s">
        <v>338</v>
      </c>
      <c r="D140" s="163"/>
      <c r="E140" s="168">
        <v>21.76</v>
      </c>
      <c r="F140" s="171"/>
      <c r="G140" s="171"/>
      <c r="H140" s="171"/>
      <c r="I140" s="171"/>
      <c r="J140" s="171"/>
      <c r="K140" s="171"/>
      <c r="L140" s="171"/>
      <c r="M140" s="171"/>
      <c r="N140" s="161"/>
      <c r="O140" s="161"/>
      <c r="P140" s="161"/>
      <c r="Q140" s="161"/>
      <c r="R140" s="161"/>
      <c r="S140" s="161"/>
      <c r="T140" s="162"/>
      <c r="U140" s="16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 t="s">
        <v>136</v>
      </c>
      <c r="AF140" s="151">
        <v>0</v>
      </c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</row>
    <row r="141" spans="1:60" ht="20.399999999999999" outlineLevel="1" x14ac:dyDescent="0.25">
      <c r="A141" s="152">
        <v>85</v>
      </c>
      <c r="B141" s="158" t="s">
        <v>339</v>
      </c>
      <c r="C141" s="193" t="s">
        <v>340</v>
      </c>
      <c r="D141" s="160" t="s">
        <v>149</v>
      </c>
      <c r="E141" s="167">
        <v>3.1</v>
      </c>
      <c r="F141" s="170">
        <f>H141+J141</f>
        <v>0</v>
      </c>
      <c r="G141" s="171">
        <f>ROUND(E141*F141,2)</f>
        <v>0</v>
      </c>
      <c r="H141" s="171"/>
      <c r="I141" s="171">
        <f>ROUND(E141*H141,2)</f>
        <v>0</v>
      </c>
      <c r="J141" s="171"/>
      <c r="K141" s="171">
        <f>ROUND(E141*J141,2)</f>
        <v>0</v>
      </c>
      <c r="L141" s="171">
        <v>0</v>
      </c>
      <c r="M141" s="171">
        <f>G141*(1+L141/100)</f>
        <v>0</v>
      </c>
      <c r="N141" s="161">
        <v>2.3449999999999999E-2</v>
      </c>
      <c r="O141" s="161">
        <f>ROUND(E141*N141,5)</f>
        <v>7.2700000000000001E-2</v>
      </c>
      <c r="P141" s="161">
        <v>0</v>
      </c>
      <c r="Q141" s="161">
        <f>ROUND(E141*P141,5)</f>
        <v>0</v>
      </c>
      <c r="R141" s="161"/>
      <c r="S141" s="161"/>
      <c r="T141" s="162">
        <v>1.59267</v>
      </c>
      <c r="U141" s="161">
        <f>ROUND(E141*T141,2)</f>
        <v>4.9400000000000004</v>
      </c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 t="s">
        <v>134</v>
      </c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ht="20.399999999999999" outlineLevel="1" x14ac:dyDescent="0.25">
      <c r="A142" s="152">
        <v>86</v>
      </c>
      <c r="B142" s="158" t="s">
        <v>341</v>
      </c>
      <c r="C142" s="193" t="s">
        <v>342</v>
      </c>
      <c r="D142" s="160" t="s">
        <v>139</v>
      </c>
      <c r="E142" s="167">
        <v>8.75</v>
      </c>
      <c r="F142" s="170">
        <f>H142+J142</f>
        <v>0</v>
      </c>
      <c r="G142" s="171">
        <f>ROUND(E142*F142,2)</f>
        <v>0</v>
      </c>
      <c r="H142" s="171"/>
      <c r="I142" s="171">
        <f>ROUND(E142*H142,2)</f>
        <v>0</v>
      </c>
      <c r="J142" s="171"/>
      <c r="K142" s="171">
        <f>ROUND(E142*J142,2)</f>
        <v>0</v>
      </c>
      <c r="L142" s="171">
        <v>0</v>
      </c>
      <c r="M142" s="171">
        <f>G142*(1+L142/100)</f>
        <v>0</v>
      </c>
      <c r="N142" s="161">
        <v>4.0999999999999999E-4</v>
      </c>
      <c r="O142" s="161">
        <f>ROUND(E142*N142,5)</f>
        <v>3.5899999999999999E-3</v>
      </c>
      <c r="P142" s="161">
        <v>0</v>
      </c>
      <c r="Q142" s="161">
        <f>ROUND(E142*P142,5)</f>
        <v>0</v>
      </c>
      <c r="R142" s="161"/>
      <c r="S142" s="161"/>
      <c r="T142" s="162">
        <v>0.23599999999999999</v>
      </c>
      <c r="U142" s="161">
        <f>ROUND(E142*T142,2)</f>
        <v>2.0699999999999998</v>
      </c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 t="s">
        <v>140</v>
      </c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</row>
    <row r="143" spans="1:60" outlineLevel="1" x14ac:dyDescent="0.25">
      <c r="A143" s="152"/>
      <c r="B143" s="158"/>
      <c r="C143" s="194" t="s">
        <v>343</v>
      </c>
      <c r="D143" s="163"/>
      <c r="E143" s="168">
        <v>8.75</v>
      </c>
      <c r="F143" s="171"/>
      <c r="G143" s="171"/>
      <c r="H143" s="171"/>
      <c r="I143" s="171"/>
      <c r="J143" s="171"/>
      <c r="K143" s="171"/>
      <c r="L143" s="171"/>
      <c r="M143" s="171"/>
      <c r="N143" s="161"/>
      <c r="O143" s="161"/>
      <c r="P143" s="161"/>
      <c r="Q143" s="161"/>
      <c r="R143" s="161"/>
      <c r="S143" s="161"/>
      <c r="T143" s="162"/>
      <c r="U143" s="16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 t="s">
        <v>136</v>
      </c>
      <c r="AF143" s="151">
        <v>0</v>
      </c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</row>
    <row r="144" spans="1:60" outlineLevel="1" x14ac:dyDescent="0.25">
      <c r="A144" s="152">
        <v>87</v>
      </c>
      <c r="B144" s="158" t="s">
        <v>344</v>
      </c>
      <c r="C144" s="193" t="s">
        <v>345</v>
      </c>
      <c r="D144" s="160" t="s">
        <v>224</v>
      </c>
      <c r="E144" s="167">
        <v>0.6</v>
      </c>
      <c r="F144" s="170">
        <f>H144+J144</f>
        <v>0</v>
      </c>
      <c r="G144" s="171">
        <f>ROUND(E144*F144,2)</f>
        <v>0</v>
      </c>
      <c r="H144" s="171"/>
      <c r="I144" s="171">
        <f>ROUND(E144*H144,2)</f>
        <v>0</v>
      </c>
      <c r="J144" s="171"/>
      <c r="K144" s="171">
        <f>ROUND(E144*J144,2)</f>
        <v>0</v>
      </c>
      <c r="L144" s="171">
        <v>0</v>
      </c>
      <c r="M144" s="171">
        <f>G144*(1+L144/100)</f>
        <v>0</v>
      </c>
      <c r="N144" s="161">
        <v>0</v>
      </c>
      <c r="O144" s="161">
        <f>ROUND(E144*N144,5)</f>
        <v>0</v>
      </c>
      <c r="P144" s="161">
        <v>0</v>
      </c>
      <c r="Q144" s="161">
        <f>ROUND(E144*P144,5)</f>
        <v>0</v>
      </c>
      <c r="R144" s="161"/>
      <c r="S144" s="161"/>
      <c r="T144" s="162">
        <v>1.5980000000000001</v>
      </c>
      <c r="U144" s="161">
        <f>ROUND(E144*T144,2)</f>
        <v>0.96</v>
      </c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 t="s">
        <v>140</v>
      </c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</row>
    <row r="145" spans="1:60" x14ac:dyDescent="0.25">
      <c r="A145" s="153" t="s">
        <v>129</v>
      </c>
      <c r="B145" s="159" t="s">
        <v>92</v>
      </c>
      <c r="C145" s="195" t="s">
        <v>93</v>
      </c>
      <c r="D145" s="164"/>
      <c r="E145" s="169"/>
      <c r="F145" s="172"/>
      <c r="G145" s="172">
        <f>SUMIF(AE146:AE151,"&lt;&gt;NOR",G146:G151)</f>
        <v>0</v>
      </c>
      <c r="H145" s="172"/>
      <c r="I145" s="172">
        <f>SUM(I146:I151)</f>
        <v>0</v>
      </c>
      <c r="J145" s="172"/>
      <c r="K145" s="172">
        <f>SUM(K146:K151)</f>
        <v>0</v>
      </c>
      <c r="L145" s="172"/>
      <c r="M145" s="172">
        <f>SUM(M146:M151)</f>
        <v>0</v>
      </c>
      <c r="N145" s="165"/>
      <c r="O145" s="165">
        <f>SUM(O146:O151)</f>
        <v>9.1139999999999999E-2</v>
      </c>
      <c r="P145" s="165"/>
      <c r="Q145" s="165">
        <f>SUM(Q146:Q151)</f>
        <v>0</v>
      </c>
      <c r="R145" s="165"/>
      <c r="S145" s="165"/>
      <c r="T145" s="166"/>
      <c r="U145" s="165">
        <f>SUM(U146:U151)</f>
        <v>11.73</v>
      </c>
      <c r="AE145" t="s">
        <v>130</v>
      </c>
    </row>
    <row r="146" spans="1:60" ht="20.399999999999999" outlineLevel="1" x14ac:dyDescent="0.25">
      <c r="A146" s="152">
        <v>88</v>
      </c>
      <c r="B146" s="158" t="s">
        <v>346</v>
      </c>
      <c r="C146" s="193" t="s">
        <v>347</v>
      </c>
      <c r="D146" s="160" t="s">
        <v>149</v>
      </c>
      <c r="E146" s="167">
        <v>20.440000000000001</v>
      </c>
      <c r="F146" s="170">
        <f>H146+J146</f>
        <v>0</v>
      </c>
      <c r="G146" s="171">
        <f>ROUND(E146*F146,2)</f>
        <v>0</v>
      </c>
      <c r="H146" s="171"/>
      <c r="I146" s="171">
        <f>ROUND(E146*H146,2)</f>
        <v>0</v>
      </c>
      <c r="J146" s="171"/>
      <c r="K146" s="171">
        <f>ROUND(E146*J146,2)</f>
        <v>0</v>
      </c>
      <c r="L146" s="171">
        <v>0</v>
      </c>
      <c r="M146" s="171">
        <f>G146*(1+L146/100)</f>
        <v>0</v>
      </c>
      <c r="N146" s="161">
        <v>4.0699999999999998E-3</v>
      </c>
      <c r="O146" s="161">
        <f>ROUND(E146*N146,5)</f>
        <v>8.319E-2</v>
      </c>
      <c r="P146" s="161">
        <v>0</v>
      </c>
      <c r="Q146" s="161">
        <f>ROUND(E146*P146,5)</f>
        <v>0</v>
      </c>
      <c r="R146" s="161"/>
      <c r="S146" s="161"/>
      <c r="T146" s="162">
        <v>0.45</v>
      </c>
      <c r="U146" s="161">
        <f>ROUND(E146*T146,2)</f>
        <v>9.1999999999999993</v>
      </c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 t="s">
        <v>140</v>
      </c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</row>
    <row r="147" spans="1:60" outlineLevel="1" x14ac:dyDescent="0.25">
      <c r="A147" s="152"/>
      <c r="B147" s="158"/>
      <c r="C147" s="194" t="s">
        <v>348</v>
      </c>
      <c r="D147" s="163"/>
      <c r="E147" s="168">
        <v>20.440000000000001</v>
      </c>
      <c r="F147" s="171"/>
      <c r="G147" s="171"/>
      <c r="H147" s="171"/>
      <c r="I147" s="171"/>
      <c r="J147" s="171"/>
      <c r="K147" s="171"/>
      <c r="L147" s="171"/>
      <c r="M147" s="171"/>
      <c r="N147" s="161"/>
      <c r="O147" s="161"/>
      <c r="P147" s="161"/>
      <c r="Q147" s="161"/>
      <c r="R147" s="161"/>
      <c r="S147" s="161"/>
      <c r="T147" s="162"/>
      <c r="U147" s="16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 t="s">
        <v>136</v>
      </c>
      <c r="AF147" s="151">
        <v>0</v>
      </c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</row>
    <row r="148" spans="1:60" ht="20.399999999999999" outlineLevel="1" x14ac:dyDescent="0.25">
      <c r="A148" s="152">
        <v>89</v>
      </c>
      <c r="B148" s="158" t="s">
        <v>349</v>
      </c>
      <c r="C148" s="193" t="s">
        <v>350</v>
      </c>
      <c r="D148" s="160" t="s">
        <v>149</v>
      </c>
      <c r="E148" s="167">
        <v>2.1</v>
      </c>
      <c r="F148" s="170">
        <f>H148+J148</f>
        <v>0</v>
      </c>
      <c r="G148" s="171">
        <f>ROUND(E148*F148,2)</f>
        <v>0</v>
      </c>
      <c r="H148" s="171"/>
      <c r="I148" s="171">
        <f>ROUND(E148*H148,2)</f>
        <v>0</v>
      </c>
      <c r="J148" s="171"/>
      <c r="K148" s="171">
        <f>ROUND(E148*J148,2)</f>
        <v>0</v>
      </c>
      <c r="L148" s="171">
        <v>0</v>
      </c>
      <c r="M148" s="171">
        <f>G148*(1+L148/100)</f>
        <v>0</v>
      </c>
      <c r="N148" s="161">
        <v>3.46E-3</v>
      </c>
      <c r="O148" s="161">
        <f>ROUND(E148*N148,5)</f>
        <v>7.2700000000000004E-3</v>
      </c>
      <c r="P148" s="161">
        <v>0</v>
      </c>
      <c r="Q148" s="161">
        <f>ROUND(E148*P148,5)</f>
        <v>0</v>
      </c>
      <c r="R148" s="161"/>
      <c r="S148" s="161"/>
      <c r="T148" s="162">
        <v>0.95921000000000001</v>
      </c>
      <c r="U148" s="161">
        <f>ROUND(E148*T148,2)</f>
        <v>2.0099999999999998</v>
      </c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 t="s">
        <v>134</v>
      </c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</row>
    <row r="149" spans="1:60" outlineLevel="1" x14ac:dyDescent="0.25">
      <c r="A149" s="152"/>
      <c r="B149" s="158"/>
      <c r="C149" s="194" t="s">
        <v>351</v>
      </c>
      <c r="D149" s="163"/>
      <c r="E149" s="168">
        <v>2.1</v>
      </c>
      <c r="F149" s="171"/>
      <c r="G149" s="171"/>
      <c r="H149" s="171"/>
      <c r="I149" s="171"/>
      <c r="J149" s="171"/>
      <c r="K149" s="171"/>
      <c r="L149" s="171"/>
      <c r="M149" s="171"/>
      <c r="N149" s="161"/>
      <c r="O149" s="161"/>
      <c r="P149" s="161"/>
      <c r="Q149" s="161"/>
      <c r="R149" s="161"/>
      <c r="S149" s="161"/>
      <c r="T149" s="162"/>
      <c r="U149" s="16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 t="s">
        <v>136</v>
      </c>
      <c r="AF149" s="151">
        <v>0</v>
      </c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</row>
    <row r="150" spans="1:60" ht="20.399999999999999" outlineLevel="1" x14ac:dyDescent="0.25">
      <c r="A150" s="152">
        <v>90</v>
      </c>
      <c r="B150" s="158" t="s">
        <v>352</v>
      </c>
      <c r="C150" s="193" t="s">
        <v>353</v>
      </c>
      <c r="D150" s="160" t="s">
        <v>139</v>
      </c>
      <c r="E150" s="167">
        <v>2</v>
      </c>
      <c r="F150" s="170">
        <f>H150+J150</f>
        <v>0</v>
      </c>
      <c r="G150" s="171">
        <f>ROUND(E150*F150,2)</f>
        <v>0</v>
      </c>
      <c r="H150" s="171"/>
      <c r="I150" s="171">
        <f>ROUND(E150*H150,2)</f>
        <v>0</v>
      </c>
      <c r="J150" s="171"/>
      <c r="K150" s="171">
        <f>ROUND(E150*J150,2)</f>
        <v>0</v>
      </c>
      <c r="L150" s="171">
        <v>0</v>
      </c>
      <c r="M150" s="171">
        <f>G150*(1+L150/100)</f>
        <v>0</v>
      </c>
      <c r="N150" s="161">
        <v>3.4000000000000002E-4</v>
      </c>
      <c r="O150" s="161">
        <f>ROUND(E150*N150,5)</f>
        <v>6.8000000000000005E-4</v>
      </c>
      <c r="P150" s="161">
        <v>0</v>
      </c>
      <c r="Q150" s="161">
        <f>ROUND(E150*P150,5)</f>
        <v>0</v>
      </c>
      <c r="R150" s="161"/>
      <c r="S150" s="161"/>
      <c r="T150" s="162">
        <v>0.152</v>
      </c>
      <c r="U150" s="161">
        <f>ROUND(E150*T150,2)</f>
        <v>0.3</v>
      </c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 t="s">
        <v>140</v>
      </c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</row>
    <row r="151" spans="1:60" outlineLevel="1" x14ac:dyDescent="0.25">
      <c r="A151" s="152">
        <v>91</v>
      </c>
      <c r="B151" s="158" t="s">
        <v>354</v>
      </c>
      <c r="C151" s="193" t="s">
        <v>355</v>
      </c>
      <c r="D151" s="160" t="s">
        <v>224</v>
      </c>
      <c r="E151" s="167">
        <v>0.2</v>
      </c>
      <c r="F151" s="170">
        <f>H151+J151</f>
        <v>0</v>
      </c>
      <c r="G151" s="171">
        <f>ROUND(E151*F151,2)</f>
        <v>0</v>
      </c>
      <c r="H151" s="171"/>
      <c r="I151" s="171">
        <f>ROUND(E151*H151,2)</f>
        <v>0</v>
      </c>
      <c r="J151" s="171"/>
      <c r="K151" s="171">
        <f>ROUND(E151*J151,2)</f>
        <v>0</v>
      </c>
      <c r="L151" s="171">
        <v>0</v>
      </c>
      <c r="M151" s="171">
        <f>G151*(1+L151/100)</f>
        <v>0</v>
      </c>
      <c r="N151" s="161">
        <v>0</v>
      </c>
      <c r="O151" s="161">
        <f>ROUND(E151*N151,5)</f>
        <v>0</v>
      </c>
      <c r="P151" s="161">
        <v>0</v>
      </c>
      <c r="Q151" s="161">
        <f>ROUND(E151*P151,5)</f>
        <v>0</v>
      </c>
      <c r="R151" s="161"/>
      <c r="S151" s="161"/>
      <c r="T151" s="162">
        <v>1.091</v>
      </c>
      <c r="U151" s="161">
        <f>ROUND(E151*T151,2)</f>
        <v>0.22</v>
      </c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 t="s">
        <v>140</v>
      </c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</row>
    <row r="152" spans="1:60" x14ac:dyDescent="0.25">
      <c r="A152" s="153" t="s">
        <v>129</v>
      </c>
      <c r="B152" s="159" t="s">
        <v>94</v>
      </c>
      <c r="C152" s="195" t="s">
        <v>95</v>
      </c>
      <c r="D152" s="164"/>
      <c r="E152" s="169"/>
      <c r="F152" s="172"/>
      <c r="G152" s="172">
        <f>SUMIF(AE153:AE154,"&lt;&gt;NOR",G153:G154)</f>
        <v>0</v>
      </c>
      <c r="H152" s="172"/>
      <c r="I152" s="172">
        <f>SUM(I153:I154)</f>
        <v>0</v>
      </c>
      <c r="J152" s="172"/>
      <c r="K152" s="172">
        <f>SUM(K153:K154)</f>
        <v>0</v>
      </c>
      <c r="L152" s="172"/>
      <c r="M152" s="172">
        <f>SUM(M153:M154)</f>
        <v>0</v>
      </c>
      <c r="N152" s="165"/>
      <c r="O152" s="165">
        <f>SUM(O153:O154)</f>
        <v>0.11513</v>
      </c>
      <c r="P152" s="165"/>
      <c r="Q152" s="165">
        <f>SUM(Q153:Q154)</f>
        <v>0.3402</v>
      </c>
      <c r="R152" s="165"/>
      <c r="S152" s="165"/>
      <c r="T152" s="166"/>
      <c r="U152" s="165">
        <f>SUM(U153:U154)</f>
        <v>9.73</v>
      </c>
      <c r="AE152" t="s">
        <v>130</v>
      </c>
    </row>
    <row r="153" spans="1:60" ht="20.399999999999999" outlineLevel="1" x14ac:dyDescent="0.25">
      <c r="A153" s="152">
        <v>92</v>
      </c>
      <c r="B153" s="158" t="s">
        <v>356</v>
      </c>
      <c r="C153" s="193" t="s">
        <v>357</v>
      </c>
      <c r="D153" s="160" t="s">
        <v>149</v>
      </c>
      <c r="E153" s="167">
        <v>5.4</v>
      </c>
      <c r="F153" s="170">
        <f>H153+J153</f>
        <v>0</v>
      </c>
      <c r="G153" s="171">
        <f>ROUND(E153*F153,2)</f>
        <v>0</v>
      </c>
      <c r="H153" s="171"/>
      <c r="I153" s="171">
        <f>ROUND(E153*H153,2)</f>
        <v>0</v>
      </c>
      <c r="J153" s="171"/>
      <c r="K153" s="171">
        <f>ROUND(E153*J153,2)</f>
        <v>0</v>
      </c>
      <c r="L153" s="171">
        <v>0</v>
      </c>
      <c r="M153" s="171">
        <f>G153*(1+L153/100)</f>
        <v>0</v>
      </c>
      <c r="N153" s="161">
        <v>2.1319999999999999E-2</v>
      </c>
      <c r="O153" s="161">
        <f>ROUND(E153*N153,5)</f>
        <v>0.11513</v>
      </c>
      <c r="P153" s="161">
        <v>6.3E-2</v>
      </c>
      <c r="Q153" s="161">
        <f>ROUND(E153*P153,5)</f>
        <v>0.3402</v>
      </c>
      <c r="R153" s="161"/>
      <c r="S153" s="161"/>
      <c r="T153" s="162">
        <v>1.8025899999999999</v>
      </c>
      <c r="U153" s="161">
        <f>ROUND(E153*T153,2)</f>
        <v>9.73</v>
      </c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 t="s">
        <v>134</v>
      </c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</row>
    <row r="154" spans="1:60" outlineLevel="1" x14ac:dyDescent="0.25">
      <c r="A154" s="152"/>
      <c r="B154" s="158"/>
      <c r="C154" s="194" t="s">
        <v>358</v>
      </c>
      <c r="D154" s="163"/>
      <c r="E154" s="168">
        <v>5.4</v>
      </c>
      <c r="F154" s="171"/>
      <c r="G154" s="171"/>
      <c r="H154" s="171"/>
      <c r="I154" s="171"/>
      <c r="J154" s="171"/>
      <c r="K154" s="171"/>
      <c r="L154" s="171"/>
      <c r="M154" s="171"/>
      <c r="N154" s="161"/>
      <c r="O154" s="161"/>
      <c r="P154" s="161"/>
      <c r="Q154" s="161"/>
      <c r="R154" s="161"/>
      <c r="S154" s="161"/>
      <c r="T154" s="162"/>
      <c r="U154" s="16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 t="s">
        <v>136</v>
      </c>
      <c r="AF154" s="151">
        <v>0</v>
      </c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</row>
    <row r="155" spans="1:60" x14ac:dyDescent="0.25">
      <c r="A155" s="153" t="s">
        <v>129</v>
      </c>
      <c r="B155" s="159" t="s">
        <v>96</v>
      </c>
      <c r="C155" s="195" t="s">
        <v>97</v>
      </c>
      <c r="D155" s="164"/>
      <c r="E155" s="169"/>
      <c r="F155" s="172"/>
      <c r="G155" s="172">
        <f>SUMIF(AE156:AE168,"&lt;&gt;NOR",G156:G168)</f>
        <v>0</v>
      </c>
      <c r="H155" s="172"/>
      <c r="I155" s="172">
        <f>SUM(I156:I168)</f>
        <v>0</v>
      </c>
      <c r="J155" s="172"/>
      <c r="K155" s="172">
        <f>SUM(K156:K168)</f>
        <v>0</v>
      </c>
      <c r="L155" s="172"/>
      <c r="M155" s="172">
        <f>SUM(M156:M168)</f>
        <v>0</v>
      </c>
      <c r="N155" s="165"/>
      <c r="O155" s="165">
        <f>SUM(O156:O168)</f>
        <v>0.75156000000000001</v>
      </c>
      <c r="P155" s="165"/>
      <c r="Q155" s="165">
        <f>SUM(Q156:Q168)</f>
        <v>2.8016000000000001</v>
      </c>
      <c r="R155" s="165"/>
      <c r="S155" s="165"/>
      <c r="T155" s="166"/>
      <c r="U155" s="165">
        <f>SUM(U156:U168)</f>
        <v>88.77</v>
      </c>
      <c r="AE155" t="s">
        <v>130</v>
      </c>
    </row>
    <row r="156" spans="1:60" outlineLevel="1" x14ac:dyDescent="0.25">
      <c r="A156" s="152">
        <v>93</v>
      </c>
      <c r="B156" s="158" t="s">
        <v>359</v>
      </c>
      <c r="C156" s="193" t="s">
        <v>360</v>
      </c>
      <c r="D156" s="160" t="s">
        <v>149</v>
      </c>
      <c r="E156" s="167">
        <v>41.2</v>
      </c>
      <c r="F156" s="170">
        <f>H156+J156</f>
        <v>0</v>
      </c>
      <c r="G156" s="171">
        <f>ROUND(E156*F156,2)</f>
        <v>0</v>
      </c>
      <c r="H156" s="171"/>
      <c r="I156" s="171">
        <f>ROUND(E156*H156,2)</f>
        <v>0</v>
      </c>
      <c r="J156" s="171"/>
      <c r="K156" s="171">
        <f>ROUND(E156*J156,2)</f>
        <v>0</v>
      </c>
      <c r="L156" s="171">
        <v>0</v>
      </c>
      <c r="M156" s="171">
        <f>G156*(1+L156/100)</f>
        <v>0</v>
      </c>
      <c r="N156" s="161">
        <v>0</v>
      </c>
      <c r="O156" s="161">
        <f>ROUND(E156*N156,5)</f>
        <v>0</v>
      </c>
      <c r="P156" s="161">
        <v>6.8000000000000005E-2</v>
      </c>
      <c r="Q156" s="161">
        <f>ROUND(E156*P156,5)</f>
        <v>2.8016000000000001</v>
      </c>
      <c r="R156" s="161"/>
      <c r="S156" s="161"/>
      <c r="T156" s="162">
        <v>0.66937999999999998</v>
      </c>
      <c r="U156" s="161">
        <f>ROUND(E156*T156,2)</f>
        <v>27.58</v>
      </c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 t="s">
        <v>134</v>
      </c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  <c r="BG156" s="151"/>
      <c r="BH156" s="151"/>
    </row>
    <row r="157" spans="1:60" outlineLevel="1" x14ac:dyDescent="0.25">
      <c r="A157" s="152"/>
      <c r="B157" s="158"/>
      <c r="C157" s="194" t="s">
        <v>158</v>
      </c>
      <c r="D157" s="163"/>
      <c r="E157" s="168">
        <v>9.1999999999999993</v>
      </c>
      <c r="F157" s="171"/>
      <c r="G157" s="171"/>
      <c r="H157" s="171"/>
      <c r="I157" s="171"/>
      <c r="J157" s="171"/>
      <c r="K157" s="171"/>
      <c r="L157" s="171"/>
      <c r="M157" s="171"/>
      <c r="N157" s="161"/>
      <c r="O157" s="161"/>
      <c r="P157" s="161"/>
      <c r="Q157" s="161"/>
      <c r="R157" s="161"/>
      <c r="S157" s="161"/>
      <c r="T157" s="162"/>
      <c r="U157" s="16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 t="s">
        <v>136</v>
      </c>
      <c r="AF157" s="151">
        <v>0</v>
      </c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</row>
    <row r="158" spans="1:60" outlineLevel="1" x14ac:dyDescent="0.25">
      <c r="A158" s="152"/>
      <c r="B158" s="158"/>
      <c r="C158" s="194" t="s">
        <v>159</v>
      </c>
      <c r="D158" s="163"/>
      <c r="E158" s="168">
        <v>8.7750000000000004</v>
      </c>
      <c r="F158" s="171"/>
      <c r="G158" s="171"/>
      <c r="H158" s="171"/>
      <c r="I158" s="171"/>
      <c r="J158" s="171"/>
      <c r="K158" s="171"/>
      <c r="L158" s="171"/>
      <c r="M158" s="171"/>
      <c r="N158" s="161"/>
      <c r="O158" s="161"/>
      <c r="P158" s="161"/>
      <c r="Q158" s="161"/>
      <c r="R158" s="161"/>
      <c r="S158" s="161"/>
      <c r="T158" s="162"/>
      <c r="U158" s="16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 t="s">
        <v>136</v>
      </c>
      <c r="AF158" s="151">
        <v>0</v>
      </c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</row>
    <row r="159" spans="1:60" outlineLevel="1" x14ac:dyDescent="0.25">
      <c r="A159" s="152"/>
      <c r="B159" s="158"/>
      <c r="C159" s="194" t="s">
        <v>160</v>
      </c>
      <c r="D159" s="163"/>
      <c r="E159" s="168">
        <v>27.75</v>
      </c>
      <c r="F159" s="171"/>
      <c r="G159" s="171"/>
      <c r="H159" s="171"/>
      <c r="I159" s="171"/>
      <c r="J159" s="171"/>
      <c r="K159" s="171"/>
      <c r="L159" s="171"/>
      <c r="M159" s="171"/>
      <c r="N159" s="161"/>
      <c r="O159" s="161"/>
      <c r="P159" s="161"/>
      <c r="Q159" s="161"/>
      <c r="R159" s="161"/>
      <c r="S159" s="161"/>
      <c r="T159" s="162"/>
      <c r="U159" s="16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 t="s">
        <v>136</v>
      </c>
      <c r="AF159" s="151">
        <v>0</v>
      </c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</row>
    <row r="160" spans="1:60" outlineLevel="1" x14ac:dyDescent="0.25">
      <c r="A160" s="152"/>
      <c r="B160" s="158"/>
      <c r="C160" s="194" t="s">
        <v>161</v>
      </c>
      <c r="D160" s="163"/>
      <c r="E160" s="168">
        <v>-5.4</v>
      </c>
      <c r="F160" s="171"/>
      <c r="G160" s="171"/>
      <c r="H160" s="171"/>
      <c r="I160" s="171"/>
      <c r="J160" s="171"/>
      <c r="K160" s="171"/>
      <c r="L160" s="171"/>
      <c r="M160" s="171"/>
      <c r="N160" s="161"/>
      <c r="O160" s="161"/>
      <c r="P160" s="161"/>
      <c r="Q160" s="161"/>
      <c r="R160" s="161"/>
      <c r="S160" s="161"/>
      <c r="T160" s="162"/>
      <c r="U160" s="16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 t="s">
        <v>136</v>
      </c>
      <c r="AF160" s="151">
        <v>0</v>
      </c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</row>
    <row r="161" spans="1:60" outlineLevel="1" x14ac:dyDescent="0.25">
      <c r="A161" s="152"/>
      <c r="B161" s="158"/>
      <c r="C161" s="194" t="s">
        <v>162</v>
      </c>
      <c r="D161" s="163"/>
      <c r="E161" s="168">
        <v>0.875</v>
      </c>
      <c r="F161" s="171"/>
      <c r="G161" s="171"/>
      <c r="H161" s="171"/>
      <c r="I161" s="171"/>
      <c r="J161" s="171"/>
      <c r="K161" s="171"/>
      <c r="L161" s="171"/>
      <c r="M161" s="171"/>
      <c r="N161" s="161"/>
      <c r="O161" s="161"/>
      <c r="P161" s="161"/>
      <c r="Q161" s="161"/>
      <c r="R161" s="161"/>
      <c r="S161" s="161"/>
      <c r="T161" s="162"/>
      <c r="U161" s="16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 t="s">
        <v>136</v>
      </c>
      <c r="AF161" s="151">
        <v>0</v>
      </c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</row>
    <row r="162" spans="1:60" ht="20.399999999999999" outlineLevel="1" x14ac:dyDescent="0.25">
      <c r="A162" s="152">
        <v>94</v>
      </c>
      <c r="B162" s="158" t="s">
        <v>361</v>
      </c>
      <c r="C162" s="193" t="s">
        <v>362</v>
      </c>
      <c r="D162" s="160" t="s">
        <v>149</v>
      </c>
      <c r="E162" s="167">
        <v>26.324999999999999</v>
      </c>
      <c r="F162" s="170">
        <f>H162+J162</f>
        <v>0</v>
      </c>
      <c r="G162" s="171">
        <f>ROUND(E162*F162,2)</f>
        <v>0</v>
      </c>
      <c r="H162" s="171"/>
      <c r="I162" s="171">
        <f>ROUND(E162*H162,2)</f>
        <v>0</v>
      </c>
      <c r="J162" s="171"/>
      <c r="K162" s="171">
        <f>ROUND(E162*J162,2)</f>
        <v>0</v>
      </c>
      <c r="L162" s="171">
        <v>0</v>
      </c>
      <c r="M162" s="171">
        <f>G162*(1+L162/100)</f>
        <v>0</v>
      </c>
      <c r="N162" s="161">
        <v>1.6670000000000001E-2</v>
      </c>
      <c r="O162" s="161">
        <f>ROUND(E162*N162,5)</f>
        <v>0.43884000000000001</v>
      </c>
      <c r="P162" s="161">
        <v>0</v>
      </c>
      <c r="Q162" s="161">
        <f>ROUND(E162*P162,5)</f>
        <v>0</v>
      </c>
      <c r="R162" s="161"/>
      <c r="S162" s="161"/>
      <c r="T162" s="162">
        <v>1.2910900000000001</v>
      </c>
      <c r="U162" s="161">
        <f>ROUND(E162*T162,2)</f>
        <v>33.99</v>
      </c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 t="s">
        <v>134</v>
      </c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</row>
    <row r="163" spans="1:60" outlineLevel="1" x14ac:dyDescent="0.25">
      <c r="A163" s="152"/>
      <c r="B163" s="158"/>
      <c r="C163" s="194" t="s">
        <v>160</v>
      </c>
      <c r="D163" s="163"/>
      <c r="E163" s="168">
        <v>27.75</v>
      </c>
      <c r="F163" s="171"/>
      <c r="G163" s="171"/>
      <c r="H163" s="171"/>
      <c r="I163" s="171"/>
      <c r="J163" s="171"/>
      <c r="K163" s="171"/>
      <c r="L163" s="171"/>
      <c r="M163" s="171"/>
      <c r="N163" s="161"/>
      <c r="O163" s="161"/>
      <c r="P163" s="161"/>
      <c r="Q163" s="161"/>
      <c r="R163" s="161"/>
      <c r="S163" s="161"/>
      <c r="T163" s="162"/>
      <c r="U163" s="16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 t="s">
        <v>136</v>
      </c>
      <c r="AF163" s="151">
        <v>0</v>
      </c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</row>
    <row r="164" spans="1:60" outlineLevel="1" x14ac:dyDescent="0.25">
      <c r="A164" s="152"/>
      <c r="B164" s="158"/>
      <c r="C164" s="194" t="s">
        <v>161</v>
      </c>
      <c r="D164" s="163"/>
      <c r="E164" s="168">
        <v>-5.4</v>
      </c>
      <c r="F164" s="171"/>
      <c r="G164" s="171"/>
      <c r="H164" s="171"/>
      <c r="I164" s="171"/>
      <c r="J164" s="171"/>
      <c r="K164" s="171"/>
      <c r="L164" s="171"/>
      <c r="M164" s="171"/>
      <c r="N164" s="161"/>
      <c r="O164" s="161"/>
      <c r="P164" s="161"/>
      <c r="Q164" s="161"/>
      <c r="R164" s="161"/>
      <c r="S164" s="161"/>
      <c r="T164" s="162"/>
      <c r="U164" s="16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 t="s">
        <v>136</v>
      </c>
      <c r="AF164" s="151">
        <v>0</v>
      </c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</row>
    <row r="165" spans="1:60" outlineLevel="1" x14ac:dyDescent="0.25">
      <c r="A165" s="152"/>
      <c r="B165" s="158"/>
      <c r="C165" s="194" t="s">
        <v>363</v>
      </c>
      <c r="D165" s="163"/>
      <c r="E165" s="168">
        <v>3.9750000000000001</v>
      </c>
      <c r="F165" s="171"/>
      <c r="G165" s="171"/>
      <c r="H165" s="171"/>
      <c r="I165" s="171"/>
      <c r="J165" s="171"/>
      <c r="K165" s="171"/>
      <c r="L165" s="171"/>
      <c r="M165" s="171"/>
      <c r="N165" s="161"/>
      <c r="O165" s="161"/>
      <c r="P165" s="161"/>
      <c r="Q165" s="161"/>
      <c r="R165" s="161"/>
      <c r="S165" s="161"/>
      <c r="T165" s="162"/>
      <c r="U165" s="16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 t="s">
        <v>136</v>
      </c>
      <c r="AF165" s="151">
        <v>0</v>
      </c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</row>
    <row r="166" spans="1:60" ht="20.399999999999999" outlineLevel="1" x14ac:dyDescent="0.25">
      <c r="A166" s="152">
        <v>95</v>
      </c>
      <c r="B166" s="158" t="s">
        <v>364</v>
      </c>
      <c r="C166" s="193" t="s">
        <v>365</v>
      </c>
      <c r="D166" s="160" t="s">
        <v>149</v>
      </c>
      <c r="E166" s="167">
        <v>13.728</v>
      </c>
      <c r="F166" s="170">
        <f>H166+J166</f>
        <v>0</v>
      </c>
      <c r="G166" s="171">
        <f>ROUND(E166*F166,2)</f>
        <v>0</v>
      </c>
      <c r="H166" s="171"/>
      <c r="I166" s="171">
        <f>ROUND(E166*H166,2)</f>
        <v>0</v>
      </c>
      <c r="J166" s="171"/>
      <c r="K166" s="171">
        <f>ROUND(E166*J166,2)</f>
        <v>0</v>
      </c>
      <c r="L166" s="171">
        <v>0</v>
      </c>
      <c r="M166" s="171">
        <f>G166*(1+L166/100)</f>
        <v>0</v>
      </c>
      <c r="N166" s="161">
        <v>2.2780000000000002E-2</v>
      </c>
      <c r="O166" s="161">
        <f>ROUND(E166*N166,5)</f>
        <v>0.31272</v>
      </c>
      <c r="P166" s="161">
        <v>0</v>
      </c>
      <c r="Q166" s="161">
        <f>ROUND(E166*P166,5)</f>
        <v>0</v>
      </c>
      <c r="R166" s="161"/>
      <c r="S166" s="161"/>
      <c r="T166" s="162">
        <v>1.5622199999999999</v>
      </c>
      <c r="U166" s="161">
        <f>ROUND(E166*T166,2)</f>
        <v>21.45</v>
      </c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 t="s">
        <v>134</v>
      </c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</row>
    <row r="167" spans="1:60" outlineLevel="1" x14ac:dyDescent="0.25">
      <c r="A167" s="152"/>
      <c r="B167" s="158"/>
      <c r="C167" s="194" t="s">
        <v>366</v>
      </c>
      <c r="D167" s="163"/>
      <c r="E167" s="168">
        <v>13.728</v>
      </c>
      <c r="F167" s="171"/>
      <c r="G167" s="171"/>
      <c r="H167" s="171"/>
      <c r="I167" s="171"/>
      <c r="J167" s="171"/>
      <c r="K167" s="171"/>
      <c r="L167" s="171"/>
      <c r="M167" s="171"/>
      <c r="N167" s="161"/>
      <c r="O167" s="161"/>
      <c r="P167" s="161"/>
      <c r="Q167" s="161"/>
      <c r="R167" s="161"/>
      <c r="S167" s="161"/>
      <c r="T167" s="162"/>
      <c r="U167" s="16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 t="s">
        <v>136</v>
      </c>
      <c r="AF167" s="151">
        <v>0</v>
      </c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</row>
    <row r="168" spans="1:60" outlineLevel="1" x14ac:dyDescent="0.25">
      <c r="A168" s="152">
        <v>96</v>
      </c>
      <c r="B168" s="158" t="s">
        <v>367</v>
      </c>
      <c r="C168" s="193" t="s">
        <v>368</v>
      </c>
      <c r="D168" s="160" t="s">
        <v>224</v>
      </c>
      <c r="E168" s="167">
        <v>3.6</v>
      </c>
      <c r="F168" s="170">
        <f>H168+J168</f>
        <v>0</v>
      </c>
      <c r="G168" s="171">
        <f>ROUND(E168*F168,2)</f>
        <v>0</v>
      </c>
      <c r="H168" s="171"/>
      <c r="I168" s="171">
        <f>ROUND(E168*H168,2)</f>
        <v>0</v>
      </c>
      <c r="J168" s="171"/>
      <c r="K168" s="171">
        <f>ROUND(E168*J168,2)</f>
        <v>0</v>
      </c>
      <c r="L168" s="171">
        <v>0</v>
      </c>
      <c r="M168" s="171">
        <f>G168*(1+L168/100)</f>
        <v>0</v>
      </c>
      <c r="N168" s="161">
        <v>0</v>
      </c>
      <c r="O168" s="161">
        <f>ROUND(E168*N168,5)</f>
        <v>0</v>
      </c>
      <c r="P168" s="161">
        <v>0</v>
      </c>
      <c r="Q168" s="161">
        <f>ROUND(E168*P168,5)</f>
        <v>0</v>
      </c>
      <c r="R168" s="161"/>
      <c r="S168" s="161"/>
      <c r="T168" s="162">
        <v>1.5980000000000001</v>
      </c>
      <c r="U168" s="161">
        <f>ROUND(E168*T168,2)</f>
        <v>5.75</v>
      </c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 t="s">
        <v>140</v>
      </c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</row>
    <row r="169" spans="1:60" x14ac:dyDescent="0.25">
      <c r="A169" s="153" t="s">
        <v>129</v>
      </c>
      <c r="B169" s="159" t="s">
        <v>98</v>
      </c>
      <c r="C169" s="195" t="s">
        <v>99</v>
      </c>
      <c r="D169" s="164"/>
      <c r="E169" s="169"/>
      <c r="F169" s="172"/>
      <c r="G169" s="172">
        <f>SUMIF(AE170:AE180,"&lt;&gt;NOR",G170:G180)</f>
        <v>0</v>
      </c>
      <c r="H169" s="172"/>
      <c r="I169" s="172">
        <f>SUM(I170:I180)</f>
        <v>0</v>
      </c>
      <c r="J169" s="172"/>
      <c r="K169" s="172">
        <f>SUM(K170:K180)</f>
        <v>0</v>
      </c>
      <c r="L169" s="172"/>
      <c r="M169" s="172">
        <f>SUM(M170:M180)</f>
        <v>0</v>
      </c>
      <c r="N169" s="165"/>
      <c r="O169" s="165">
        <f>SUM(O170:O180)</f>
        <v>0.11128</v>
      </c>
      <c r="P169" s="165"/>
      <c r="Q169" s="165">
        <f>SUM(Q170:Q180)</f>
        <v>0</v>
      </c>
      <c r="R169" s="165"/>
      <c r="S169" s="165"/>
      <c r="T169" s="166"/>
      <c r="U169" s="165">
        <f>SUM(U170:U180)</f>
        <v>35.86</v>
      </c>
      <c r="AE169" t="s">
        <v>130</v>
      </c>
    </row>
    <row r="170" spans="1:60" outlineLevel="1" x14ac:dyDescent="0.25">
      <c r="A170" s="152">
        <v>97</v>
      </c>
      <c r="B170" s="158" t="s">
        <v>369</v>
      </c>
      <c r="C170" s="193" t="s">
        <v>370</v>
      </c>
      <c r="D170" s="160" t="s">
        <v>149</v>
      </c>
      <c r="E170" s="167">
        <v>20.440000000000001</v>
      </c>
      <c r="F170" s="170">
        <f>H170+J170</f>
        <v>0</v>
      </c>
      <c r="G170" s="171">
        <f>ROUND(E170*F170,2)</f>
        <v>0</v>
      </c>
      <c r="H170" s="171"/>
      <c r="I170" s="171">
        <f>ROUND(E170*H170,2)</f>
        <v>0</v>
      </c>
      <c r="J170" s="171"/>
      <c r="K170" s="171">
        <f>ROUND(E170*J170,2)</f>
        <v>0</v>
      </c>
      <c r="L170" s="171">
        <v>0</v>
      </c>
      <c r="M170" s="171">
        <f>G170*(1+L170/100)</f>
        <v>0</v>
      </c>
      <c r="N170" s="161">
        <v>3.8999999999999999E-4</v>
      </c>
      <c r="O170" s="161">
        <f>ROUND(E170*N170,5)</f>
        <v>7.9699999999999997E-3</v>
      </c>
      <c r="P170" s="161">
        <v>0</v>
      </c>
      <c r="Q170" s="161">
        <f>ROUND(E170*P170,5)</f>
        <v>0</v>
      </c>
      <c r="R170" s="161"/>
      <c r="S170" s="161"/>
      <c r="T170" s="162">
        <v>0.14149999999999999</v>
      </c>
      <c r="U170" s="161">
        <f>ROUND(E170*T170,2)</f>
        <v>2.89</v>
      </c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 t="s">
        <v>134</v>
      </c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</row>
    <row r="171" spans="1:60" outlineLevel="1" x14ac:dyDescent="0.25">
      <c r="A171" s="152">
        <v>98</v>
      </c>
      <c r="B171" s="158" t="s">
        <v>371</v>
      </c>
      <c r="C171" s="193" t="s">
        <v>372</v>
      </c>
      <c r="D171" s="160" t="s">
        <v>149</v>
      </c>
      <c r="E171" s="167">
        <v>43.36</v>
      </c>
      <c r="F171" s="170">
        <f>H171+J171</f>
        <v>0</v>
      </c>
      <c r="G171" s="171">
        <f>ROUND(E171*F171,2)</f>
        <v>0</v>
      </c>
      <c r="H171" s="171"/>
      <c r="I171" s="171">
        <f>ROUND(E171*H171,2)</f>
        <v>0</v>
      </c>
      <c r="J171" s="171"/>
      <c r="K171" s="171">
        <f>ROUND(E171*J171,2)</f>
        <v>0</v>
      </c>
      <c r="L171" s="171">
        <v>0</v>
      </c>
      <c r="M171" s="171">
        <f>G171*(1+L171/100)</f>
        <v>0</v>
      </c>
      <c r="N171" s="161">
        <v>3.8000000000000002E-4</v>
      </c>
      <c r="O171" s="161">
        <f>ROUND(E171*N171,5)</f>
        <v>1.6480000000000002E-2</v>
      </c>
      <c r="P171" s="161">
        <v>0</v>
      </c>
      <c r="Q171" s="161">
        <f>ROUND(E171*P171,5)</f>
        <v>0</v>
      </c>
      <c r="R171" s="161"/>
      <c r="S171" s="161"/>
      <c r="T171" s="162">
        <v>0.13439000000000001</v>
      </c>
      <c r="U171" s="161">
        <f>ROUND(E171*T171,2)</f>
        <v>5.83</v>
      </c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 t="s">
        <v>134</v>
      </c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</row>
    <row r="172" spans="1:60" outlineLevel="1" x14ac:dyDescent="0.25">
      <c r="A172" s="152"/>
      <c r="B172" s="158"/>
      <c r="C172" s="194" t="s">
        <v>373</v>
      </c>
      <c r="D172" s="163"/>
      <c r="E172" s="168">
        <v>43.36</v>
      </c>
      <c r="F172" s="171"/>
      <c r="G172" s="171"/>
      <c r="H172" s="171"/>
      <c r="I172" s="171"/>
      <c r="J172" s="171"/>
      <c r="K172" s="171"/>
      <c r="L172" s="171"/>
      <c r="M172" s="171"/>
      <c r="N172" s="161"/>
      <c r="O172" s="161"/>
      <c r="P172" s="161"/>
      <c r="Q172" s="161"/>
      <c r="R172" s="161"/>
      <c r="S172" s="161"/>
      <c r="T172" s="162"/>
      <c r="U172" s="16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 t="s">
        <v>136</v>
      </c>
      <c r="AF172" s="151">
        <v>0</v>
      </c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</row>
    <row r="173" spans="1:60" ht="20.399999999999999" outlineLevel="1" x14ac:dyDescent="0.25">
      <c r="A173" s="152">
        <v>99</v>
      </c>
      <c r="B173" s="158" t="s">
        <v>374</v>
      </c>
      <c r="C173" s="193" t="s">
        <v>375</v>
      </c>
      <c r="D173" s="160" t="s">
        <v>149</v>
      </c>
      <c r="E173" s="167">
        <v>201.92500000000001</v>
      </c>
      <c r="F173" s="170">
        <f>H173+J173</f>
        <v>0</v>
      </c>
      <c r="G173" s="171">
        <f>ROUND(E173*F173,2)</f>
        <v>0</v>
      </c>
      <c r="H173" s="171"/>
      <c r="I173" s="171">
        <f>ROUND(E173*H173,2)</f>
        <v>0</v>
      </c>
      <c r="J173" s="171"/>
      <c r="K173" s="171">
        <f>ROUND(E173*J173,2)</f>
        <v>0</v>
      </c>
      <c r="L173" s="171">
        <v>0</v>
      </c>
      <c r="M173" s="171">
        <f>G173*(1+L173/100)</f>
        <v>0</v>
      </c>
      <c r="N173" s="161">
        <v>4.2999999999999999E-4</v>
      </c>
      <c r="O173" s="161">
        <f>ROUND(E173*N173,5)</f>
        <v>8.6830000000000004E-2</v>
      </c>
      <c r="P173" s="161">
        <v>0</v>
      </c>
      <c r="Q173" s="161">
        <f>ROUND(E173*P173,5)</f>
        <v>0</v>
      </c>
      <c r="R173" s="161"/>
      <c r="S173" s="161"/>
      <c r="T173" s="162">
        <v>0.13439999999999999</v>
      </c>
      <c r="U173" s="161">
        <f>ROUND(E173*T173,2)</f>
        <v>27.14</v>
      </c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 t="s">
        <v>140</v>
      </c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</row>
    <row r="174" spans="1:60" outlineLevel="1" x14ac:dyDescent="0.25">
      <c r="A174" s="152"/>
      <c r="B174" s="158"/>
      <c r="C174" s="194" t="s">
        <v>376</v>
      </c>
      <c r="D174" s="163"/>
      <c r="E174" s="168">
        <v>7.1</v>
      </c>
      <c r="F174" s="171"/>
      <c r="G174" s="171"/>
      <c r="H174" s="171"/>
      <c r="I174" s="171"/>
      <c r="J174" s="171"/>
      <c r="K174" s="171"/>
      <c r="L174" s="171"/>
      <c r="M174" s="171"/>
      <c r="N174" s="161"/>
      <c r="O174" s="161"/>
      <c r="P174" s="161"/>
      <c r="Q174" s="161"/>
      <c r="R174" s="161"/>
      <c r="S174" s="161"/>
      <c r="T174" s="162"/>
      <c r="U174" s="16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 t="s">
        <v>136</v>
      </c>
      <c r="AF174" s="151">
        <v>0</v>
      </c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</row>
    <row r="175" spans="1:60" ht="30.6" outlineLevel="1" x14ac:dyDescent="0.25">
      <c r="A175" s="152"/>
      <c r="B175" s="158"/>
      <c r="C175" s="194" t="s">
        <v>377</v>
      </c>
      <c r="D175" s="163"/>
      <c r="E175" s="168">
        <v>33.840000000000003</v>
      </c>
      <c r="F175" s="171"/>
      <c r="G175" s="171"/>
      <c r="H175" s="171"/>
      <c r="I175" s="171"/>
      <c r="J175" s="171"/>
      <c r="K175" s="171"/>
      <c r="L175" s="171"/>
      <c r="M175" s="171"/>
      <c r="N175" s="161"/>
      <c r="O175" s="161"/>
      <c r="P175" s="161"/>
      <c r="Q175" s="161"/>
      <c r="R175" s="161"/>
      <c r="S175" s="161"/>
      <c r="T175" s="162"/>
      <c r="U175" s="16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 t="s">
        <v>136</v>
      </c>
      <c r="AF175" s="151">
        <v>0</v>
      </c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</row>
    <row r="176" spans="1:60" outlineLevel="1" x14ac:dyDescent="0.25">
      <c r="A176" s="152"/>
      <c r="B176" s="158"/>
      <c r="C176" s="194" t="s">
        <v>378</v>
      </c>
      <c r="D176" s="163"/>
      <c r="E176" s="168">
        <v>-1.8</v>
      </c>
      <c r="F176" s="171"/>
      <c r="G176" s="171"/>
      <c r="H176" s="171"/>
      <c r="I176" s="171"/>
      <c r="J176" s="171"/>
      <c r="K176" s="171"/>
      <c r="L176" s="171"/>
      <c r="M176" s="171"/>
      <c r="N176" s="161"/>
      <c r="O176" s="161"/>
      <c r="P176" s="161"/>
      <c r="Q176" s="161"/>
      <c r="R176" s="161"/>
      <c r="S176" s="161"/>
      <c r="T176" s="162"/>
      <c r="U176" s="16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 t="s">
        <v>136</v>
      </c>
      <c r="AF176" s="151">
        <v>0</v>
      </c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</row>
    <row r="177" spans="1:60" outlineLevel="1" x14ac:dyDescent="0.25">
      <c r="A177" s="152"/>
      <c r="B177" s="158"/>
      <c r="C177" s="194" t="s">
        <v>379</v>
      </c>
      <c r="D177" s="163"/>
      <c r="E177" s="168">
        <v>34.924999999999997</v>
      </c>
      <c r="F177" s="171"/>
      <c r="G177" s="171"/>
      <c r="H177" s="171"/>
      <c r="I177" s="171"/>
      <c r="J177" s="171"/>
      <c r="K177" s="171"/>
      <c r="L177" s="171"/>
      <c r="M177" s="171"/>
      <c r="N177" s="161"/>
      <c r="O177" s="161"/>
      <c r="P177" s="161"/>
      <c r="Q177" s="161"/>
      <c r="R177" s="161"/>
      <c r="S177" s="161"/>
      <c r="T177" s="162"/>
      <c r="U177" s="16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 t="s">
        <v>136</v>
      </c>
      <c r="AF177" s="151">
        <v>0</v>
      </c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</row>
    <row r="178" spans="1:60" outlineLevel="1" x14ac:dyDescent="0.25">
      <c r="A178" s="152"/>
      <c r="B178" s="158"/>
      <c r="C178" s="194" t="s">
        <v>380</v>
      </c>
      <c r="D178" s="163"/>
      <c r="E178" s="168">
        <v>64.599999999999994</v>
      </c>
      <c r="F178" s="171"/>
      <c r="G178" s="171"/>
      <c r="H178" s="171"/>
      <c r="I178" s="171"/>
      <c r="J178" s="171"/>
      <c r="K178" s="171"/>
      <c r="L178" s="171"/>
      <c r="M178" s="171"/>
      <c r="N178" s="161"/>
      <c r="O178" s="161"/>
      <c r="P178" s="161"/>
      <c r="Q178" s="161"/>
      <c r="R178" s="161"/>
      <c r="S178" s="161"/>
      <c r="T178" s="162"/>
      <c r="U178" s="16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 t="s">
        <v>136</v>
      </c>
      <c r="AF178" s="151">
        <v>0</v>
      </c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</row>
    <row r="179" spans="1:60" outlineLevel="1" x14ac:dyDescent="0.25">
      <c r="A179" s="152"/>
      <c r="B179" s="158"/>
      <c r="C179" s="194" t="s">
        <v>381</v>
      </c>
      <c r="D179" s="163"/>
      <c r="E179" s="168">
        <v>38.76</v>
      </c>
      <c r="F179" s="171"/>
      <c r="G179" s="171"/>
      <c r="H179" s="171"/>
      <c r="I179" s="171"/>
      <c r="J179" s="171"/>
      <c r="K179" s="171"/>
      <c r="L179" s="171"/>
      <c r="M179" s="171"/>
      <c r="N179" s="161"/>
      <c r="O179" s="161"/>
      <c r="P179" s="161"/>
      <c r="Q179" s="161"/>
      <c r="R179" s="161"/>
      <c r="S179" s="161"/>
      <c r="T179" s="162"/>
      <c r="U179" s="16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 t="s">
        <v>136</v>
      </c>
      <c r="AF179" s="151">
        <v>0</v>
      </c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</row>
    <row r="180" spans="1:60" outlineLevel="1" x14ac:dyDescent="0.25">
      <c r="A180" s="152"/>
      <c r="B180" s="158"/>
      <c r="C180" s="194" t="s">
        <v>382</v>
      </c>
      <c r="D180" s="163"/>
      <c r="E180" s="168">
        <v>24.5</v>
      </c>
      <c r="F180" s="171"/>
      <c r="G180" s="171"/>
      <c r="H180" s="171"/>
      <c r="I180" s="171"/>
      <c r="J180" s="171"/>
      <c r="K180" s="171"/>
      <c r="L180" s="171"/>
      <c r="M180" s="171"/>
      <c r="N180" s="161"/>
      <c r="O180" s="161"/>
      <c r="P180" s="161"/>
      <c r="Q180" s="161"/>
      <c r="R180" s="161"/>
      <c r="S180" s="161"/>
      <c r="T180" s="162"/>
      <c r="U180" s="16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 t="s">
        <v>136</v>
      </c>
      <c r="AF180" s="151">
        <v>0</v>
      </c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</row>
    <row r="181" spans="1:60" x14ac:dyDescent="0.25">
      <c r="A181" s="153" t="s">
        <v>129</v>
      </c>
      <c r="B181" s="159" t="s">
        <v>100</v>
      </c>
      <c r="C181" s="195" t="s">
        <v>101</v>
      </c>
      <c r="D181" s="164"/>
      <c r="E181" s="169"/>
      <c r="F181" s="172"/>
      <c r="G181" s="172">
        <f>SUMIF(AE182:AE184,"&lt;&gt;NOR",G182:G184)</f>
        <v>0</v>
      </c>
      <c r="H181" s="172"/>
      <c r="I181" s="172">
        <f>SUM(I182:I184)</f>
        <v>0</v>
      </c>
      <c r="J181" s="172"/>
      <c r="K181" s="172">
        <f>SUM(K182:K184)</f>
        <v>0</v>
      </c>
      <c r="L181" s="172"/>
      <c r="M181" s="172">
        <f>SUM(M182:M184)</f>
        <v>0</v>
      </c>
      <c r="N181" s="165"/>
      <c r="O181" s="165">
        <f>SUM(O182:O184)</f>
        <v>0</v>
      </c>
      <c r="P181" s="165"/>
      <c r="Q181" s="165">
        <f>SUM(Q182:Q184)</f>
        <v>0</v>
      </c>
      <c r="R181" s="165"/>
      <c r="S181" s="165"/>
      <c r="T181" s="166"/>
      <c r="U181" s="165">
        <f>SUM(U182:U184)</f>
        <v>0</v>
      </c>
      <c r="AE181" t="s">
        <v>130</v>
      </c>
    </row>
    <row r="182" spans="1:60" outlineLevel="1" x14ac:dyDescent="0.25">
      <c r="A182" s="152">
        <v>100</v>
      </c>
      <c r="B182" s="158" t="s">
        <v>383</v>
      </c>
      <c r="C182" s="193" t="s">
        <v>384</v>
      </c>
      <c r="D182" s="160" t="s">
        <v>189</v>
      </c>
      <c r="E182" s="167">
        <v>1</v>
      </c>
      <c r="F182" s="170">
        <f>H182+J182</f>
        <v>0</v>
      </c>
      <c r="G182" s="171">
        <f>ROUND(E182*F182,2)</f>
        <v>0</v>
      </c>
      <c r="H182" s="171"/>
      <c r="I182" s="171">
        <f>ROUND(E182*H182,2)</f>
        <v>0</v>
      </c>
      <c r="J182" s="171"/>
      <c r="K182" s="171">
        <f>ROUND(E182*J182,2)</f>
        <v>0</v>
      </c>
      <c r="L182" s="171">
        <v>0</v>
      </c>
      <c r="M182" s="171">
        <f>G182*(1+L182/100)</f>
        <v>0</v>
      </c>
      <c r="N182" s="161">
        <v>0</v>
      </c>
      <c r="O182" s="161">
        <f>ROUND(E182*N182,5)</f>
        <v>0</v>
      </c>
      <c r="P182" s="161">
        <v>0</v>
      </c>
      <c r="Q182" s="161">
        <f>ROUND(E182*P182,5)</f>
        <v>0</v>
      </c>
      <c r="R182" s="161"/>
      <c r="S182" s="161"/>
      <c r="T182" s="162">
        <v>0</v>
      </c>
      <c r="U182" s="161">
        <f>ROUND(E182*T182,2)</f>
        <v>0</v>
      </c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 t="s">
        <v>140</v>
      </c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</row>
    <row r="183" spans="1:60" outlineLevel="1" x14ac:dyDescent="0.25">
      <c r="A183" s="152">
        <v>101</v>
      </c>
      <c r="B183" s="158" t="s">
        <v>385</v>
      </c>
      <c r="C183" s="193" t="s">
        <v>386</v>
      </c>
      <c r="D183" s="160" t="s">
        <v>387</v>
      </c>
      <c r="E183" s="167">
        <v>1</v>
      </c>
      <c r="F183" s="170">
        <f>H183+J183</f>
        <v>0</v>
      </c>
      <c r="G183" s="171">
        <f>ROUND(E183*F183,2)</f>
        <v>0</v>
      </c>
      <c r="H183" s="171"/>
      <c r="I183" s="171">
        <f>ROUND(E183*H183,2)</f>
        <v>0</v>
      </c>
      <c r="J183" s="171"/>
      <c r="K183" s="171">
        <f>ROUND(E183*J183,2)</f>
        <v>0</v>
      </c>
      <c r="L183" s="171">
        <v>0</v>
      </c>
      <c r="M183" s="171">
        <f>G183*(1+L183/100)</f>
        <v>0</v>
      </c>
      <c r="N183" s="161">
        <v>0</v>
      </c>
      <c r="O183" s="161">
        <f>ROUND(E183*N183,5)</f>
        <v>0</v>
      </c>
      <c r="P183" s="161">
        <v>0</v>
      </c>
      <c r="Q183" s="161">
        <f>ROUND(E183*P183,5)</f>
        <v>0</v>
      </c>
      <c r="R183" s="161"/>
      <c r="S183" s="161"/>
      <c r="T183" s="162">
        <v>0</v>
      </c>
      <c r="U183" s="161">
        <f>ROUND(E183*T183,2)</f>
        <v>0</v>
      </c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 t="s">
        <v>140</v>
      </c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</row>
    <row r="184" spans="1:60" outlineLevel="1" x14ac:dyDescent="0.25">
      <c r="A184" s="181">
        <v>102</v>
      </c>
      <c r="B184" s="182" t="s">
        <v>388</v>
      </c>
      <c r="C184" s="196" t="s">
        <v>389</v>
      </c>
      <c r="D184" s="183" t="s">
        <v>189</v>
      </c>
      <c r="E184" s="184">
        <v>1</v>
      </c>
      <c r="F184" s="185">
        <f>H184+J184</f>
        <v>0</v>
      </c>
      <c r="G184" s="186">
        <f>ROUND(E184*F184,2)</f>
        <v>0</v>
      </c>
      <c r="H184" s="186"/>
      <c r="I184" s="186">
        <f>ROUND(E184*H184,2)</f>
        <v>0</v>
      </c>
      <c r="J184" s="186"/>
      <c r="K184" s="186">
        <f>ROUND(E184*J184,2)</f>
        <v>0</v>
      </c>
      <c r="L184" s="186">
        <v>0</v>
      </c>
      <c r="M184" s="186">
        <f>G184*(1+L184/100)</f>
        <v>0</v>
      </c>
      <c r="N184" s="187">
        <v>0</v>
      </c>
      <c r="O184" s="187">
        <f>ROUND(E184*N184,5)</f>
        <v>0</v>
      </c>
      <c r="P184" s="187">
        <v>0</v>
      </c>
      <c r="Q184" s="187">
        <f>ROUND(E184*P184,5)</f>
        <v>0</v>
      </c>
      <c r="R184" s="187"/>
      <c r="S184" s="187"/>
      <c r="T184" s="188">
        <v>0</v>
      </c>
      <c r="U184" s="187">
        <f>ROUND(E184*T184,2)</f>
        <v>0</v>
      </c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 t="s">
        <v>140</v>
      </c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</row>
    <row r="185" spans="1:60" x14ac:dyDescent="0.25">
      <c r="A185" s="6"/>
      <c r="B185" s="7" t="s">
        <v>390</v>
      </c>
      <c r="C185" s="197" t="s">
        <v>390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AC185">
        <v>15</v>
      </c>
      <c r="AD185">
        <v>21</v>
      </c>
    </row>
    <row r="186" spans="1:60" x14ac:dyDescent="0.25">
      <c r="A186" s="189"/>
      <c r="B186" s="190" t="s">
        <v>28</v>
      </c>
      <c r="C186" s="198" t="s">
        <v>390</v>
      </c>
      <c r="D186" s="191"/>
      <c r="E186" s="191"/>
      <c r="F186" s="191"/>
      <c r="G186" s="192">
        <f>G8+G16+G21+G33+G39+G45+G47+G49+G51+G66+G80+G82+G87+G95+G115+G124+G135+G138+G145+G152+G155+G169+G181</f>
        <v>0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AC186">
        <f>SUMIF(L7:L184,AC185,G7:G184)</f>
        <v>0</v>
      </c>
      <c r="AD186">
        <f>SUMIF(L7:L184,AD185,G7:G184)</f>
        <v>0</v>
      </c>
      <c r="AE186" t="s">
        <v>391</v>
      </c>
    </row>
    <row r="187" spans="1:60" x14ac:dyDescent="0.25">
      <c r="A187" s="6"/>
      <c r="B187" s="7" t="s">
        <v>390</v>
      </c>
      <c r="C187" s="197" t="s">
        <v>390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60" x14ac:dyDescent="0.25">
      <c r="A188" s="6"/>
      <c r="B188" s="7" t="s">
        <v>390</v>
      </c>
      <c r="C188" s="197" t="s">
        <v>390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60" x14ac:dyDescent="0.25">
      <c r="A189" s="260" t="s">
        <v>392</v>
      </c>
      <c r="B189" s="260"/>
      <c r="C189" s="261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60" x14ac:dyDescent="0.25">
      <c r="A190" s="262"/>
      <c r="B190" s="263"/>
      <c r="C190" s="264"/>
      <c r="D190" s="263"/>
      <c r="E190" s="263"/>
      <c r="F190" s="263"/>
      <c r="G190" s="26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AE190" t="s">
        <v>393</v>
      </c>
    </row>
    <row r="191" spans="1:60" x14ac:dyDescent="0.25">
      <c r="A191" s="266"/>
      <c r="B191" s="267"/>
      <c r="C191" s="268"/>
      <c r="D191" s="267"/>
      <c r="E191" s="267"/>
      <c r="F191" s="267"/>
      <c r="G191" s="269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60" x14ac:dyDescent="0.25">
      <c r="A192" s="266"/>
      <c r="B192" s="267"/>
      <c r="C192" s="268"/>
      <c r="D192" s="267"/>
      <c r="E192" s="267"/>
      <c r="F192" s="267"/>
      <c r="G192" s="269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31" x14ac:dyDescent="0.25">
      <c r="A193" s="266"/>
      <c r="B193" s="267"/>
      <c r="C193" s="268"/>
      <c r="D193" s="267"/>
      <c r="E193" s="267"/>
      <c r="F193" s="267"/>
      <c r="G193" s="269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31" x14ac:dyDescent="0.25">
      <c r="A194" s="270"/>
      <c r="B194" s="271"/>
      <c r="C194" s="272"/>
      <c r="D194" s="271"/>
      <c r="E194" s="271"/>
      <c r="F194" s="271"/>
      <c r="G194" s="273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31" x14ac:dyDescent="0.25">
      <c r="A195" s="6"/>
      <c r="B195" s="7" t="s">
        <v>390</v>
      </c>
      <c r="C195" s="197" t="s">
        <v>390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31" x14ac:dyDescent="0.25">
      <c r="C196" s="199"/>
      <c r="AE196" t="s">
        <v>394</v>
      </c>
    </row>
  </sheetData>
  <mergeCells count="6">
    <mergeCell ref="A190:G194"/>
    <mergeCell ref="A1:G1"/>
    <mergeCell ref="C2:G2"/>
    <mergeCell ref="C3:G3"/>
    <mergeCell ref="C4:G4"/>
    <mergeCell ref="A189:C189"/>
  </mergeCells>
  <pageMargins left="0.39370078740157499" right="0.19685039370078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cp:lastPrinted>2022-06-14T21:01:18Z</cp:lastPrinted>
  <dcterms:created xsi:type="dcterms:W3CDTF">2009-04-08T07:15:50Z</dcterms:created>
  <dcterms:modified xsi:type="dcterms:W3CDTF">2022-06-14T21:01:32Z</dcterms:modified>
</cp:coreProperties>
</file>